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P:\15社会保険等の事務代行\01労働保険事務組合\労働保険ＨＰ\会議所ホームページ\2025.08.25\"/>
    </mc:Choice>
  </mc:AlternateContent>
  <xr:revisionPtr revIDLastSave="0" documentId="13_ncr:1_{FD52E462-F509-4F10-8B94-3B1AFCCCBDA0}" xr6:coauthVersionLast="47" xr6:coauthVersionMax="47" xr10:uidLastSave="{00000000-0000-0000-0000-000000000000}"/>
  <bookViews>
    <workbookView xWindow="-28920" yWindow="-120" windowWidth="29040" windowHeight="15720" xr2:uid="{358C2AB1-DE4E-4F22-88CA-870E8CAC4FAD}"/>
  </bookViews>
  <sheets>
    <sheet name="入力フォーム" sheetId="4" r:id="rId1"/>
    <sheet name="総括表・賃金総額" sheetId="8" r:id="rId2"/>
    <sheet name="リスト" sheetId="5" state="hidden" r:id="rId3"/>
  </sheets>
  <definedNames>
    <definedName name="_xlnm._FilterDatabase" localSheetId="0" hidden="1">入力フォーム!$B$22:$AW$212</definedName>
    <definedName name="_xlnm.Print_Area" localSheetId="1">総括表・賃金総額!$A$1:$AI$72</definedName>
    <definedName name="事業の種類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" i="8" l="1"/>
  <c r="F2" i="8"/>
  <c r="Q53" i="8"/>
  <c r="AD46" i="8"/>
  <c r="P42" i="8" s="1"/>
  <c r="AS23" i="4"/>
  <c r="AT23" i="4" s="1"/>
  <c r="AS25" i="4"/>
  <c r="O18" i="8"/>
  <c r="AD45" i="8"/>
  <c r="AD44" i="8"/>
  <c r="AD43" i="8"/>
  <c r="AD42" i="8"/>
  <c r="T44" i="8" s="1"/>
  <c r="AD41" i="8"/>
  <c r="AD40" i="8"/>
  <c r="T49" i="8"/>
  <c r="T47" i="8"/>
  <c r="T45" i="8"/>
  <c r="T43" i="8"/>
  <c r="T41" i="8"/>
  <c r="T39" i="8"/>
  <c r="T37" i="8"/>
  <c r="T35" i="8"/>
  <c r="T33" i="8"/>
  <c r="T31" i="8"/>
  <c r="T29" i="8"/>
  <c r="T28" i="8"/>
  <c r="T27" i="8"/>
  <c r="T26" i="8"/>
  <c r="T25" i="8"/>
  <c r="T23" i="8"/>
  <c r="T22" i="8"/>
  <c r="T21" i="8"/>
  <c r="T20" i="8"/>
  <c r="T19" i="8"/>
  <c r="T17" i="8"/>
  <c r="T15" i="8"/>
  <c r="O20" i="8"/>
  <c r="O19" i="8"/>
  <c r="O17" i="8"/>
  <c r="O15" i="8"/>
  <c r="O21" i="8"/>
  <c r="N1" i="5"/>
  <c r="M1" i="5"/>
  <c r="L1" i="5"/>
  <c r="K1" i="5"/>
  <c r="H1" i="5"/>
  <c r="G1" i="5"/>
  <c r="F1" i="5"/>
  <c r="E1" i="5"/>
  <c r="T32" i="8" l="1"/>
  <c r="T24" i="8"/>
  <c r="T16" i="8"/>
  <c r="T36" i="8"/>
  <c r="AL23" i="4"/>
  <c r="T38" i="8"/>
  <c r="T42" i="8"/>
  <c r="O50" i="8"/>
  <c r="T18" i="8"/>
  <c r="T34" i="8"/>
  <c r="T50" i="8"/>
  <c r="T46" i="8"/>
  <c r="T30" i="8"/>
  <c r="O22" i="8"/>
  <c r="T48" i="8"/>
  <c r="T40" i="8"/>
  <c r="O16" i="8"/>
  <c r="AH7" i="4"/>
  <c r="AH6" i="4"/>
  <c r="AH5" i="4"/>
  <c r="AH4" i="4"/>
  <c r="U13" i="4"/>
  <c r="U12" i="4"/>
  <c r="D10" i="8"/>
  <c r="K15" i="4" a="1"/>
  <c r="K15" i="4" s="1"/>
  <c r="Q58" i="8" l="1"/>
  <c r="E58" i="8"/>
  <c r="AB64" i="8"/>
  <c r="AC62" i="8"/>
  <c r="AA62" i="8"/>
  <c r="Y62" i="8"/>
  <c r="AG31" i="8"/>
  <c r="AG27" i="8"/>
  <c r="AE27" i="8"/>
  <c r="AC27" i="8"/>
  <c r="AC25" i="8"/>
  <c r="AG22" i="8"/>
  <c r="AC19" i="8"/>
  <c r="AF18" i="8"/>
  <c r="O53" i="8" s="1"/>
  <c r="AE16" i="8"/>
  <c r="AE8" i="8"/>
  <c r="T53" i="8" l="1" a="1"/>
  <c r="T53" i="8" s="1"/>
  <c r="V53" i="8" a="1"/>
  <c r="V53" i="8" s="1"/>
  <c r="X53" i="8" s="1"/>
  <c r="E8" i="8"/>
  <c r="AD66" i="8" l="1"/>
  <c r="J52" i="8" l="1"/>
  <c r="X52" i="8"/>
  <c r="AB65" i="8" l="1"/>
  <c r="O49" i="8" l="1"/>
  <c r="O48" i="8"/>
  <c r="O47" i="8"/>
  <c r="O46" i="8"/>
  <c r="O45" i="8"/>
  <c r="O44" i="8"/>
  <c r="O43" i="8"/>
  <c r="O42" i="8"/>
  <c r="O41" i="8"/>
  <c r="O40" i="8"/>
  <c r="O39" i="8"/>
  <c r="O38" i="8"/>
  <c r="O37" i="8"/>
  <c r="O36" i="8"/>
  <c r="O35" i="8"/>
  <c r="O34" i="8"/>
  <c r="O33" i="8"/>
  <c r="O32" i="8"/>
  <c r="O31" i="8"/>
  <c r="O30" i="8"/>
  <c r="O29" i="8"/>
  <c r="O28" i="8"/>
  <c r="O27" i="8"/>
  <c r="O26" i="8"/>
  <c r="O25" i="8"/>
  <c r="O24" i="8"/>
  <c r="O23" i="8"/>
  <c r="AS39" i="4" l="1"/>
  <c r="AS27" i="4"/>
  <c r="AS29" i="4"/>
  <c r="AS31" i="4"/>
  <c r="AS33" i="4"/>
  <c r="AS35" i="4"/>
  <c r="AS37" i="4"/>
  <c r="AS41" i="4"/>
  <c r="AS43" i="4"/>
  <c r="AS45" i="4"/>
  <c r="AS47" i="4"/>
  <c r="AS49" i="4"/>
  <c r="AS51" i="4"/>
  <c r="AS53" i="4"/>
  <c r="AS55" i="4"/>
  <c r="AS57" i="4"/>
  <c r="AS59" i="4"/>
  <c r="AS61" i="4"/>
  <c r="AS63" i="4"/>
  <c r="AS65" i="4"/>
  <c r="AS67" i="4"/>
  <c r="AS69" i="4"/>
  <c r="AS71" i="4"/>
  <c r="AS73" i="4"/>
  <c r="AS75" i="4"/>
  <c r="AS77" i="4"/>
  <c r="AS79" i="4"/>
  <c r="AS81" i="4"/>
  <c r="AS83" i="4"/>
  <c r="AS85" i="4"/>
  <c r="AS87" i="4"/>
  <c r="AS89" i="4"/>
  <c r="AS91" i="4"/>
  <c r="AS93" i="4"/>
  <c r="AS95" i="4"/>
  <c r="AS97" i="4"/>
  <c r="AS99" i="4"/>
  <c r="AS101" i="4"/>
  <c r="AS103" i="4"/>
  <c r="AS105" i="4"/>
  <c r="AS107" i="4"/>
  <c r="AS109" i="4"/>
  <c r="AS111" i="4"/>
  <c r="AS113" i="4"/>
  <c r="AS115" i="4"/>
  <c r="AS117" i="4"/>
  <c r="AS119" i="4"/>
  <c r="AS121" i="4"/>
  <c r="AS123" i="4"/>
  <c r="AS125" i="4"/>
  <c r="AS127" i="4"/>
  <c r="AS129" i="4"/>
  <c r="AS131" i="4"/>
  <c r="AS133" i="4"/>
  <c r="AS135" i="4"/>
  <c r="AS137" i="4"/>
  <c r="AS139" i="4"/>
  <c r="AS141" i="4"/>
  <c r="AS143" i="4"/>
  <c r="AS145" i="4"/>
  <c r="AS147" i="4"/>
  <c r="AS149" i="4"/>
  <c r="AS151" i="4"/>
  <c r="AS153" i="4"/>
  <c r="AS155" i="4"/>
  <c r="AS157" i="4"/>
  <c r="AS159" i="4"/>
  <c r="AS161" i="4"/>
  <c r="AS163" i="4"/>
  <c r="AS165" i="4"/>
  <c r="AS167" i="4"/>
  <c r="AS169" i="4"/>
  <c r="AS171" i="4"/>
  <c r="AS173" i="4"/>
  <c r="AS175" i="4"/>
  <c r="AS177" i="4"/>
  <c r="AS179" i="4"/>
  <c r="AS181" i="4"/>
  <c r="AS183" i="4"/>
  <c r="AS185" i="4"/>
  <c r="AS187" i="4"/>
  <c r="AS189" i="4"/>
  <c r="AS191" i="4"/>
  <c r="AS193" i="4"/>
  <c r="AS195" i="4"/>
  <c r="AS197" i="4"/>
  <c r="AS199" i="4"/>
  <c r="AS201" i="4"/>
  <c r="AS203" i="4"/>
  <c r="AS205" i="4"/>
  <c r="AS207" i="4"/>
  <c r="AS209" i="4"/>
  <c r="AS211" i="4"/>
  <c r="E4" i="8"/>
  <c r="E6" i="8"/>
  <c r="J43" i="8" l="1"/>
  <c r="J36" i="8"/>
  <c r="AL205" i="4"/>
  <c r="AT205" i="4"/>
  <c r="AH205" i="4" s="1"/>
  <c r="AL189" i="4"/>
  <c r="AT189" i="4"/>
  <c r="AH189" i="4" s="1"/>
  <c r="AT173" i="4"/>
  <c r="AH173" i="4" s="1"/>
  <c r="AL173" i="4"/>
  <c r="AT157" i="4"/>
  <c r="AH157" i="4" s="1"/>
  <c r="AL157" i="4"/>
  <c r="AT133" i="4"/>
  <c r="AH133" i="4" s="1"/>
  <c r="AL133" i="4"/>
  <c r="AT101" i="4"/>
  <c r="AH101" i="4" s="1"/>
  <c r="AL101" i="4"/>
  <c r="AT195" i="4"/>
  <c r="AH195" i="4" s="1"/>
  <c r="AL195" i="4"/>
  <c r="AL171" i="4"/>
  <c r="AT171" i="4"/>
  <c r="AH171" i="4" s="1"/>
  <c r="AL147" i="4"/>
  <c r="AT147" i="4"/>
  <c r="AH147" i="4" s="1"/>
  <c r="AL123" i="4"/>
  <c r="AT123" i="4"/>
  <c r="AH123" i="4" s="1"/>
  <c r="AL99" i="4"/>
  <c r="AT99" i="4"/>
  <c r="AH99" i="4" s="1"/>
  <c r="AL91" i="4"/>
  <c r="AT91" i="4"/>
  <c r="AH91" i="4" s="1"/>
  <c r="AL83" i="4"/>
  <c r="AT83" i="4"/>
  <c r="AH83" i="4" s="1"/>
  <c r="AL59" i="4"/>
  <c r="AT59" i="4"/>
  <c r="AH59" i="4" s="1"/>
  <c r="AL51" i="4"/>
  <c r="AT51" i="4"/>
  <c r="AH51" i="4" s="1"/>
  <c r="AL43" i="4"/>
  <c r="AT43" i="4"/>
  <c r="AT33" i="4"/>
  <c r="AH33" i="4" s="1"/>
  <c r="J19" i="8" s="1"/>
  <c r="AL33" i="4"/>
  <c r="AT25" i="4"/>
  <c r="AH25" i="4" s="1"/>
  <c r="AL25" i="4"/>
  <c r="AH23" i="4"/>
  <c r="AV23" i="4" s="1"/>
  <c r="AN23" i="4" s="1"/>
  <c r="P15" i="8" s="1"/>
  <c r="V15" i="8" s="1"/>
  <c r="X15" i="8" s="1"/>
  <c r="AL197" i="4"/>
  <c r="AT197" i="4"/>
  <c r="AH197" i="4" s="1"/>
  <c r="AT181" i="4"/>
  <c r="AH181" i="4" s="1"/>
  <c r="AL181" i="4"/>
  <c r="AT165" i="4"/>
  <c r="AH165" i="4" s="1"/>
  <c r="AL165" i="4"/>
  <c r="AT149" i="4"/>
  <c r="AH149" i="4" s="1"/>
  <c r="AL149" i="4"/>
  <c r="AT141" i="4"/>
  <c r="AH141" i="4" s="1"/>
  <c r="AL141" i="4"/>
  <c r="AT125" i="4"/>
  <c r="AH125" i="4" s="1"/>
  <c r="AL125" i="4"/>
  <c r="AT117" i="4"/>
  <c r="AH117" i="4" s="1"/>
  <c r="AL117" i="4"/>
  <c r="AT109" i="4"/>
  <c r="AH109" i="4" s="1"/>
  <c r="AL109" i="4"/>
  <c r="AT93" i="4"/>
  <c r="AH93" i="4" s="1"/>
  <c r="J47" i="8" s="1"/>
  <c r="AL93" i="4"/>
  <c r="AT85" i="4"/>
  <c r="AH85" i="4" s="1"/>
  <c r="J44" i="8" s="1"/>
  <c r="AL85" i="4"/>
  <c r="AT69" i="4"/>
  <c r="AH69" i="4" s="1"/>
  <c r="AL69" i="4"/>
  <c r="AT53" i="4"/>
  <c r="AH53" i="4" s="1"/>
  <c r="J27" i="8" s="1"/>
  <c r="AL53" i="4"/>
  <c r="AL27" i="4"/>
  <c r="AT27" i="4"/>
  <c r="AH27" i="4" s="1"/>
  <c r="AT203" i="4"/>
  <c r="AH203" i="4" s="1"/>
  <c r="AL203" i="4"/>
  <c r="AL179" i="4"/>
  <c r="AT179" i="4"/>
  <c r="AH179" i="4" s="1"/>
  <c r="AL155" i="4"/>
  <c r="AT155" i="4"/>
  <c r="AH155" i="4" s="1"/>
  <c r="AL131" i="4"/>
  <c r="AT131" i="4"/>
  <c r="AH131" i="4" s="1"/>
  <c r="AL107" i="4"/>
  <c r="AT107" i="4"/>
  <c r="AH107" i="4" s="1"/>
  <c r="AL67" i="4"/>
  <c r="AT67" i="4"/>
  <c r="AH67" i="4" s="1"/>
  <c r="J33" i="8" s="1"/>
  <c r="AT201" i="4"/>
  <c r="AH201" i="4" s="1"/>
  <c r="AL201" i="4"/>
  <c r="AT185" i="4"/>
  <c r="AH185" i="4" s="1"/>
  <c r="AL185" i="4"/>
  <c r="AT169" i="4"/>
  <c r="AH169" i="4" s="1"/>
  <c r="AL169" i="4"/>
  <c r="AT153" i="4"/>
  <c r="AH153" i="4" s="1"/>
  <c r="AL153" i="4"/>
  <c r="AT137" i="4"/>
  <c r="AH137" i="4" s="1"/>
  <c r="AL137" i="4"/>
  <c r="AT121" i="4"/>
  <c r="AH121" i="4" s="1"/>
  <c r="AL121" i="4"/>
  <c r="AT113" i="4"/>
  <c r="AH113" i="4" s="1"/>
  <c r="AL113" i="4"/>
  <c r="AT105" i="4"/>
  <c r="AH105" i="4" s="1"/>
  <c r="AL105" i="4"/>
  <c r="AT89" i="4"/>
  <c r="AH89" i="4" s="1"/>
  <c r="AL89" i="4"/>
  <c r="AT81" i="4"/>
  <c r="AH81" i="4" s="1"/>
  <c r="AL81" i="4"/>
  <c r="AT73" i="4"/>
  <c r="AH73" i="4" s="1"/>
  <c r="J39" i="8" s="1"/>
  <c r="AL73" i="4"/>
  <c r="AT65" i="4"/>
  <c r="AH65" i="4" s="1"/>
  <c r="J32" i="8" s="1"/>
  <c r="AL65" i="4"/>
  <c r="AT57" i="4"/>
  <c r="AH57" i="4" s="1"/>
  <c r="J29" i="8" s="1"/>
  <c r="AL57" i="4"/>
  <c r="AT49" i="4"/>
  <c r="AH49" i="4" s="1"/>
  <c r="AL49" i="4"/>
  <c r="AT41" i="4"/>
  <c r="AL41" i="4"/>
  <c r="AL31" i="4"/>
  <c r="AT31" i="4"/>
  <c r="AL39" i="4"/>
  <c r="AT39" i="4"/>
  <c r="AT77" i="4"/>
  <c r="AH77" i="4" s="1"/>
  <c r="J41" i="8" s="1"/>
  <c r="AL77" i="4"/>
  <c r="AT61" i="4"/>
  <c r="AH61" i="4" s="1"/>
  <c r="AL61" i="4"/>
  <c r="AT45" i="4"/>
  <c r="AH45" i="4" s="1"/>
  <c r="J24" i="8" s="1"/>
  <c r="AL45" i="4"/>
  <c r="AL35" i="4"/>
  <c r="AT35" i="4"/>
  <c r="AH35" i="4" s="1"/>
  <c r="J20" i="8" s="1"/>
  <c r="AT211" i="4"/>
  <c r="AH211" i="4" s="1"/>
  <c r="AL211" i="4"/>
  <c r="AT187" i="4"/>
  <c r="AH187" i="4" s="1"/>
  <c r="AL187" i="4"/>
  <c r="AL163" i="4"/>
  <c r="AT163" i="4"/>
  <c r="AH163" i="4" s="1"/>
  <c r="AL139" i="4"/>
  <c r="AT139" i="4"/>
  <c r="AH139" i="4" s="1"/>
  <c r="AL115" i="4"/>
  <c r="AT115" i="4"/>
  <c r="AH115" i="4" s="1"/>
  <c r="AL75" i="4"/>
  <c r="AT75" i="4"/>
  <c r="AH75" i="4" s="1"/>
  <c r="J40" i="8" s="1"/>
  <c r="AT209" i="4"/>
  <c r="AH209" i="4" s="1"/>
  <c r="AL209" i="4"/>
  <c r="AT193" i="4"/>
  <c r="AH193" i="4" s="1"/>
  <c r="AL193" i="4"/>
  <c r="AT177" i="4"/>
  <c r="AH177" i="4" s="1"/>
  <c r="AL177" i="4"/>
  <c r="AT161" i="4"/>
  <c r="AH161" i="4" s="1"/>
  <c r="AL161" i="4"/>
  <c r="AT145" i="4"/>
  <c r="AH145" i="4" s="1"/>
  <c r="AL145" i="4"/>
  <c r="AT129" i="4"/>
  <c r="AH129" i="4" s="1"/>
  <c r="AL129" i="4"/>
  <c r="AT97" i="4"/>
  <c r="AH97" i="4" s="1"/>
  <c r="J49" i="8" s="1"/>
  <c r="AL97" i="4"/>
  <c r="AT207" i="4"/>
  <c r="AH207" i="4" s="1"/>
  <c r="AL207" i="4"/>
  <c r="AT199" i="4"/>
  <c r="AH199" i="4" s="1"/>
  <c r="AL199" i="4"/>
  <c r="AT191" i="4"/>
  <c r="AH191" i="4" s="1"/>
  <c r="AL191" i="4"/>
  <c r="AL183" i="4"/>
  <c r="AT183" i="4"/>
  <c r="AH183" i="4" s="1"/>
  <c r="AL175" i="4"/>
  <c r="AT175" i="4"/>
  <c r="AH175" i="4" s="1"/>
  <c r="AL167" i="4"/>
  <c r="AT167" i="4"/>
  <c r="AH167" i="4" s="1"/>
  <c r="AL159" i="4"/>
  <c r="AT159" i="4"/>
  <c r="AH159" i="4" s="1"/>
  <c r="AL151" i="4"/>
  <c r="AT151" i="4"/>
  <c r="AH151" i="4" s="1"/>
  <c r="AL143" i="4"/>
  <c r="AT143" i="4"/>
  <c r="AH143" i="4" s="1"/>
  <c r="AL135" i="4"/>
  <c r="AT135" i="4"/>
  <c r="AH135" i="4" s="1"/>
  <c r="AL127" i="4"/>
  <c r="AT127" i="4"/>
  <c r="AH127" i="4" s="1"/>
  <c r="AL119" i="4"/>
  <c r="AT119" i="4"/>
  <c r="AH119" i="4" s="1"/>
  <c r="AL111" i="4"/>
  <c r="AT111" i="4"/>
  <c r="AH111" i="4" s="1"/>
  <c r="AL103" i="4"/>
  <c r="AT103" i="4"/>
  <c r="AH103" i="4" s="1"/>
  <c r="AL95" i="4"/>
  <c r="AT95" i="4"/>
  <c r="AH95" i="4" s="1"/>
  <c r="J48" i="8" s="1"/>
  <c r="AL87" i="4"/>
  <c r="AT87" i="4"/>
  <c r="AH87" i="4" s="1"/>
  <c r="AL79" i="4"/>
  <c r="AT79" i="4"/>
  <c r="AH79" i="4" s="1"/>
  <c r="AL71" i="4"/>
  <c r="AT71" i="4"/>
  <c r="AH71" i="4" s="1"/>
  <c r="AL63" i="4"/>
  <c r="AT63" i="4"/>
  <c r="AH63" i="4" s="1"/>
  <c r="J31" i="8" s="1"/>
  <c r="AL55" i="4"/>
  <c r="AT55" i="4"/>
  <c r="AH55" i="4" s="1"/>
  <c r="J28" i="8" s="1"/>
  <c r="AL47" i="4"/>
  <c r="AT47" i="4"/>
  <c r="AH47" i="4" s="1"/>
  <c r="J25" i="8" s="1"/>
  <c r="AT37" i="4"/>
  <c r="AH37" i="4" s="1"/>
  <c r="AL37" i="4"/>
  <c r="AT29" i="4"/>
  <c r="AH29" i="4" s="1"/>
  <c r="AL29" i="4"/>
  <c r="J50" i="8" l="1"/>
  <c r="J37" i="8"/>
  <c r="J45" i="8"/>
  <c r="J17" i="8"/>
  <c r="J16" i="8"/>
  <c r="J15" i="8"/>
  <c r="AV207" i="4"/>
  <c r="AN207" i="4" s="1"/>
  <c r="AV187" i="4"/>
  <c r="AN187" i="4" s="1"/>
  <c r="AV113" i="4"/>
  <c r="AN113" i="4" s="1"/>
  <c r="AV85" i="4"/>
  <c r="AN85" i="4" s="1"/>
  <c r="P44" i="8" s="1"/>
  <c r="V44" i="8" s="1"/>
  <c r="X44" i="8" s="1"/>
  <c r="AV161" i="4"/>
  <c r="AN161" i="4" s="1"/>
  <c r="AV61" i="4"/>
  <c r="AN61" i="4" s="1"/>
  <c r="AV203" i="4"/>
  <c r="AN203" i="4" s="1"/>
  <c r="AV73" i="4"/>
  <c r="AN73" i="4" s="1"/>
  <c r="P39" i="8" s="1"/>
  <c r="V39" i="8" s="1"/>
  <c r="X39" i="8" s="1"/>
  <c r="AV169" i="4"/>
  <c r="AN169" i="4" s="1"/>
  <c r="AV125" i="4"/>
  <c r="AN125" i="4" s="1"/>
  <c r="AV181" i="4"/>
  <c r="AN181" i="4" s="1"/>
  <c r="AV51" i="4"/>
  <c r="AN51" i="4" s="1"/>
  <c r="AV99" i="4"/>
  <c r="AN99" i="4" s="1"/>
  <c r="AV29" i="4"/>
  <c r="AN29" i="4" s="1"/>
  <c r="AV191" i="4"/>
  <c r="AN191" i="4" s="1"/>
  <c r="AV129" i="4"/>
  <c r="AN129" i="4" s="1"/>
  <c r="AV193" i="4"/>
  <c r="AN193" i="4" s="1"/>
  <c r="AV57" i="4"/>
  <c r="AN57" i="4" s="1"/>
  <c r="P29" i="8" s="1"/>
  <c r="V29" i="8" s="1"/>
  <c r="X29" i="8" s="1"/>
  <c r="AV89" i="4"/>
  <c r="AN89" i="4" s="1"/>
  <c r="AV137" i="4"/>
  <c r="AN137" i="4" s="1"/>
  <c r="AV201" i="4"/>
  <c r="AN201" i="4" s="1"/>
  <c r="AV53" i="4"/>
  <c r="AN53" i="4" s="1"/>
  <c r="P27" i="8" s="1"/>
  <c r="V27" i="8" s="1"/>
  <c r="X27" i="8" s="1"/>
  <c r="AV109" i="4"/>
  <c r="AN109" i="4" s="1"/>
  <c r="AV149" i="4"/>
  <c r="AN149" i="4" s="1"/>
  <c r="AV91" i="4"/>
  <c r="AN91" i="4" s="1"/>
  <c r="AV171" i="4"/>
  <c r="AN171" i="4" s="1"/>
  <c r="AV97" i="4"/>
  <c r="AN97" i="4" s="1"/>
  <c r="AV177" i="4"/>
  <c r="AN177" i="4" s="1"/>
  <c r="AV211" i="4"/>
  <c r="AN211" i="4" s="1"/>
  <c r="AV77" i="4"/>
  <c r="AN77" i="4" s="1"/>
  <c r="AV49" i="4"/>
  <c r="AN49" i="4" s="1"/>
  <c r="AV81" i="4"/>
  <c r="AN81" i="4" s="1"/>
  <c r="AV121" i="4"/>
  <c r="AN121" i="4" s="1"/>
  <c r="AV185" i="4"/>
  <c r="AN185" i="4" s="1"/>
  <c r="AV93" i="4"/>
  <c r="AN93" i="4" s="1"/>
  <c r="P47" i="8" s="1"/>
  <c r="V47" i="8" s="1"/>
  <c r="X47" i="8" s="1"/>
  <c r="AV141" i="4"/>
  <c r="AN141" i="4" s="1"/>
  <c r="AV59" i="4"/>
  <c r="AN59" i="4" s="1"/>
  <c r="AV123" i="4"/>
  <c r="AN123" i="4" s="1"/>
  <c r="AV189" i="4"/>
  <c r="AN189" i="4" s="1"/>
  <c r="AV33" i="4"/>
  <c r="AN33" i="4" s="1"/>
  <c r="P19" i="8" s="1"/>
  <c r="V19" i="8" s="1"/>
  <c r="X19" i="8" s="1"/>
  <c r="AV133" i="4"/>
  <c r="AN133" i="4" s="1"/>
  <c r="AV71" i="4"/>
  <c r="AN71" i="4" s="1"/>
  <c r="AV103" i="4"/>
  <c r="AN103" i="4" s="1"/>
  <c r="AV135" i="4"/>
  <c r="AN135" i="4" s="1"/>
  <c r="AV167" i="4"/>
  <c r="AN167" i="4" s="1"/>
  <c r="AV163" i="4"/>
  <c r="AN163" i="4" s="1"/>
  <c r="AV67" i="4"/>
  <c r="AN67" i="4" s="1"/>
  <c r="AV179" i="4"/>
  <c r="AN179" i="4" s="1"/>
  <c r="AV37" i="4"/>
  <c r="AN37" i="4" s="1"/>
  <c r="AV199" i="4"/>
  <c r="AN199" i="4" s="1"/>
  <c r="AV145" i="4"/>
  <c r="AN145" i="4" s="1"/>
  <c r="AV209" i="4"/>
  <c r="AN209" i="4" s="1"/>
  <c r="AV45" i="4"/>
  <c r="AN45" i="4" s="1"/>
  <c r="P24" i="8" s="1"/>
  <c r="V24" i="8" s="1"/>
  <c r="X24" i="8" s="1"/>
  <c r="AV65" i="4"/>
  <c r="AN65" i="4" s="1"/>
  <c r="P32" i="8" s="1"/>
  <c r="V32" i="8" s="1"/>
  <c r="X32" i="8" s="1"/>
  <c r="AV105" i="4"/>
  <c r="AN105" i="4" s="1"/>
  <c r="P36" i="8" s="1"/>
  <c r="V36" i="8" s="1"/>
  <c r="X36" i="8" s="1"/>
  <c r="AV153" i="4"/>
  <c r="AN153" i="4" s="1"/>
  <c r="AV69" i="4"/>
  <c r="AN69" i="4" s="1"/>
  <c r="AV117" i="4"/>
  <c r="AN117" i="4" s="1"/>
  <c r="AV165" i="4"/>
  <c r="AN165" i="4" s="1"/>
  <c r="AV83" i="4"/>
  <c r="AN83" i="4" s="1"/>
  <c r="P43" i="8" s="1"/>
  <c r="V43" i="8" s="1"/>
  <c r="X43" i="8" s="1"/>
  <c r="AV147" i="4"/>
  <c r="AN147" i="4" s="1"/>
  <c r="AV205" i="4"/>
  <c r="AN205" i="4" s="1"/>
  <c r="AV47" i="4"/>
  <c r="AN47" i="4" s="1"/>
  <c r="P25" i="8" s="1"/>
  <c r="V25" i="8" s="1"/>
  <c r="X25" i="8" s="1"/>
  <c r="AV79" i="4"/>
  <c r="AN79" i="4" s="1"/>
  <c r="AV111" i="4"/>
  <c r="AN111" i="4" s="1"/>
  <c r="AV143" i="4"/>
  <c r="AN143" i="4" s="1"/>
  <c r="AV175" i="4"/>
  <c r="AN175" i="4" s="1"/>
  <c r="AV75" i="4"/>
  <c r="AN75" i="4" s="1"/>
  <c r="P40" i="8" s="1"/>
  <c r="V40" i="8" s="1"/>
  <c r="X40" i="8" s="1"/>
  <c r="AV107" i="4"/>
  <c r="AN107" i="4" s="1"/>
  <c r="P37" i="8" s="1"/>
  <c r="V37" i="8" s="1"/>
  <c r="X37" i="8" s="1"/>
  <c r="AV55" i="4"/>
  <c r="AN55" i="4" s="1"/>
  <c r="P28" i="8" s="1"/>
  <c r="V28" i="8" s="1"/>
  <c r="X28" i="8" s="1"/>
  <c r="AV87" i="4"/>
  <c r="AN87" i="4" s="1"/>
  <c r="P45" i="8" s="1"/>
  <c r="V45" i="8" s="1"/>
  <c r="X45" i="8" s="1"/>
  <c r="AV119" i="4"/>
  <c r="AN119" i="4" s="1"/>
  <c r="AV151" i="4"/>
  <c r="AN151" i="4" s="1"/>
  <c r="AV183" i="4"/>
  <c r="AN183" i="4" s="1"/>
  <c r="AV115" i="4"/>
  <c r="AN115" i="4" s="1"/>
  <c r="AV131" i="4"/>
  <c r="AN131" i="4" s="1"/>
  <c r="AV27" i="4"/>
  <c r="AN27" i="4" s="1"/>
  <c r="P17" i="8" s="1"/>
  <c r="V17" i="8" s="1"/>
  <c r="X17" i="8" s="1"/>
  <c r="AV197" i="4"/>
  <c r="AN197" i="4" s="1"/>
  <c r="AV157" i="4"/>
  <c r="AN157" i="4" s="1"/>
  <c r="AV63" i="4"/>
  <c r="AN63" i="4" s="1"/>
  <c r="P31" i="8" s="1"/>
  <c r="V31" i="8" s="1"/>
  <c r="X31" i="8" s="1"/>
  <c r="AV95" i="4"/>
  <c r="AN95" i="4" s="1"/>
  <c r="P48" i="8" s="1"/>
  <c r="V48" i="8" s="1"/>
  <c r="X48" i="8" s="1"/>
  <c r="AV127" i="4"/>
  <c r="AN127" i="4" s="1"/>
  <c r="AV159" i="4"/>
  <c r="AN159" i="4" s="1"/>
  <c r="AV139" i="4"/>
  <c r="AN139" i="4" s="1"/>
  <c r="AV35" i="4"/>
  <c r="AN35" i="4" s="1"/>
  <c r="P20" i="8" s="1"/>
  <c r="V20" i="8" s="1"/>
  <c r="X20" i="8" s="1"/>
  <c r="AV155" i="4"/>
  <c r="AN155" i="4" s="1"/>
  <c r="AV195" i="4"/>
  <c r="AN195" i="4" s="1"/>
  <c r="AV173" i="4"/>
  <c r="AN173" i="4" s="1"/>
  <c r="AV101" i="4"/>
  <c r="AN101" i="4" s="1"/>
  <c r="AV25" i="4"/>
  <c r="AN25" i="4" s="1"/>
  <c r="J26" i="8"/>
  <c r="AH31" i="4"/>
  <c r="AV31" i="4" s="1"/>
  <c r="AN31" i="4" s="1"/>
  <c r="J42" i="8"/>
  <c r="AH41" i="4"/>
  <c r="AV41" i="4" s="1"/>
  <c r="AN41" i="4" s="1"/>
  <c r="J46" i="8"/>
  <c r="AH43" i="4"/>
  <c r="J30" i="8"/>
  <c r="AH39" i="4"/>
  <c r="AV39" i="4" s="1"/>
  <c r="AN39" i="4" s="1"/>
  <c r="J38" i="8"/>
  <c r="J35" i="8"/>
  <c r="V42" i="8"/>
  <c r="X42" i="8" s="1"/>
  <c r="P26" i="8"/>
  <c r="V26" i="8" s="1"/>
  <c r="X26" i="8" s="1"/>
  <c r="P49" i="8" l="1"/>
  <c r="V49" i="8" s="1"/>
  <c r="X49" i="8" s="1"/>
  <c r="P41" i="8"/>
  <c r="V41" i="8" s="1"/>
  <c r="X41" i="8" s="1"/>
  <c r="J22" i="8"/>
  <c r="P50" i="8"/>
  <c r="V50" i="8" s="1"/>
  <c r="X50" i="8" s="1"/>
  <c r="P16" i="8"/>
  <c r="V16" i="8" s="1"/>
  <c r="X16" i="8" s="1"/>
  <c r="AV43" i="4"/>
  <c r="AN43" i="4" s="1"/>
  <c r="P23" i="8" s="1"/>
  <c r="V23" i="8" s="1"/>
  <c r="X23" i="8" s="1"/>
  <c r="J23" i="8"/>
  <c r="P21" i="8"/>
  <c r="V21" i="8" s="1"/>
  <c r="X21" i="8" s="1"/>
  <c r="P33" i="8"/>
  <c r="V33" i="8" s="1"/>
  <c r="X33" i="8" s="1"/>
  <c r="J21" i="8"/>
  <c r="J18" i="8"/>
  <c r="P35" i="8"/>
  <c r="P18" i="8"/>
  <c r="V18" i="8" s="1"/>
  <c r="X18" i="8" s="1"/>
  <c r="J34" i="8"/>
  <c r="P22" i="8"/>
  <c r="V22" i="8" s="1"/>
  <c r="X22" i="8" s="1"/>
  <c r="P30" i="8"/>
  <c r="V30" i="8" s="1"/>
  <c r="X30" i="8" s="1"/>
  <c r="P46" i="8"/>
  <c r="V46" i="8" s="1"/>
  <c r="X46" i="8" s="1"/>
  <c r="V35" i="8" l="1"/>
  <c r="X35" i="8" s="1"/>
  <c r="P38" i="8"/>
  <c r="P34" i="8"/>
  <c r="V34" i="8" s="1"/>
  <c r="J51" i="8"/>
  <c r="V38" i="8" l="1"/>
  <c r="X38" i="8" s="1"/>
  <c r="X34" i="8"/>
  <c r="P56" i="8"/>
  <c r="X56" i="8" s="1"/>
  <c r="P51" i="8"/>
  <c r="X51" i="8" l="1"/>
  <c r="X54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<sst xmlns="http://schemas.openxmlformats.org/spreadsheetml/2006/main" count="906" uniqueCount="177">
  <si>
    <t>労 働 保 険 番 号</t>
  </si>
  <si>
    <t>府　県</t>
  </si>
  <si>
    <t>所掌</t>
  </si>
  <si>
    <t>管　轄</t>
  </si>
  <si>
    <t>基　幹　番　号</t>
  </si>
  <si>
    <t>枝 番 号</t>
  </si>
  <si>
    <t>事業場の所在地</t>
  </si>
  <si>
    <t>事  業  の  期  間</t>
  </si>
  <si>
    <t>①</t>
  </si>
  <si>
    <t>請負金額の内訳</t>
  </si>
  <si>
    <t>②</t>
  </si>
  <si>
    <t>③</t>
  </si>
  <si>
    <t>請負金額</t>
  </si>
  <si>
    <t>労 務
費 率</t>
  </si>
  <si>
    <t>賃  金  総  額</t>
  </si>
  <si>
    <t>年</t>
  </si>
  <si>
    <t>月</t>
  </si>
  <si>
    <t>日から</t>
  </si>
  <si>
    <t>円</t>
  </si>
  <si>
    <t>日まで</t>
  </si>
  <si>
    <t>計</t>
  </si>
  <si>
    <t>日</t>
  </si>
  <si>
    <t>愛知</t>
  </si>
  <si>
    <t>組機様式第8号</t>
  </si>
  <si>
    <t>頁</t>
  </si>
  <si>
    <t>〒</t>
  </si>
  <si>
    <t>算　定　基　礎　賃　金　等　の　報　告</t>
  </si>
  <si>
    <t>枝　番</t>
  </si>
  <si>
    <t>事務組合名</t>
  </si>
  <si>
    <t>TEL</t>
  </si>
  <si>
    <t>事　業　の　種　類</t>
  </si>
  <si>
    <t>1.請　負　金　額</t>
  </si>
  <si>
    <t>２.賃　金　総　額</t>
  </si>
  <si>
    <t>3.一括有期
事業報告書</t>
  </si>
  <si>
    <t>枚添付</t>
  </si>
  <si>
    <t>*1</t>
  </si>
  <si>
    <t>千円</t>
  </si>
  <si>
    <t>31</t>
  </si>
  <si>
    <t>建　　設　　業</t>
  </si>
  <si>
    <t>水力発電施設
ずい道等新設事業</t>
  </si>
  <si>
    <t>4.常時使用労働者数</t>
  </si>
  <si>
    <t>人</t>
  </si>
  <si>
    <t>④</t>
  </si>
  <si>
    <t>5.事業の概要</t>
  </si>
  <si>
    <t>32</t>
  </si>
  <si>
    <t>道路新設事業</t>
  </si>
  <si>
    <t>6.新年度賃金見込額</t>
  </si>
  <si>
    <t>33</t>
  </si>
  <si>
    <t>舗装工事業</t>
  </si>
  <si>
    <t>34</t>
  </si>
  <si>
    <t>鉄道又は軌道
新設事業</t>
  </si>
  <si>
    <t>35</t>
  </si>
  <si>
    <t>建築事業</t>
  </si>
  <si>
    <t>7.延納の申請</t>
  </si>
  <si>
    <t>38</t>
  </si>
  <si>
    <t>既設建築物設備
工事業</t>
  </si>
  <si>
    <t>36</t>
  </si>
  <si>
    <t>機械装置の組立又は据付けの事業</t>
  </si>
  <si>
    <t>組立又は取付に関するもの</t>
  </si>
  <si>
    <t>*1.開始時期</t>
  </si>
  <si>
    <t>その他のもの</t>
  </si>
  <si>
    <t>37</t>
  </si>
  <si>
    <t>その他の
建設事業</t>
  </si>
  <si>
    <t>*2.特別加入者・保険料</t>
  </si>
  <si>
    <t>　　算定基礎額の計</t>
  </si>
  <si>
    <t>特別加入者</t>
  </si>
  <si>
    <t>人分</t>
  </si>
  <si>
    <t>*2</t>
  </si>
  <si>
    <t>申告済概算保険料</t>
  </si>
  <si>
    <t>保険料計</t>
  </si>
  <si>
    <t>一般拠出金</t>
  </si>
  <si>
    <t>特別加入者の氏名</t>
  </si>
  <si>
    <t>承認された
基礎日額</t>
  </si>
  <si>
    <t>別途一括有期事業報告書の明細及び算定基礎賃金等を
上記のとおり総括して報告します。</t>
  </si>
  <si>
    <t>事業場名</t>
    <rPh sb="0" eb="4">
      <t>ジギョウバメイ</t>
    </rPh>
    <phoneticPr fontId="14"/>
  </si>
  <si>
    <t>社会保険労務士記載欄</t>
    <phoneticPr fontId="14"/>
  </si>
  <si>
    <t>事業主名</t>
    <rPh sb="0" eb="4">
      <t>ジギョウヌシメイ</t>
    </rPh>
    <phoneticPr fontId="14"/>
  </si>
  <si>
    <t>住所</t>
    <rPh sb="0" eb="2">
      <t>ジュウショ</t>
    </rPh>
    <phoneticPr fontId="14"/>
  </si>
  <si>
    <t>〒</t>
    <phoneticPr fontId="14"/>
  </si>
  <si>
    <t>電話番号</t>
    <phoneticPr fontId="14"/>
  </si>
  <si>
    <t>2</t>
    <phoneticPr fontId="14"/>
  </si>
  <si>
    <t>3</t>
    <phoneticPr fontId="14"/>
  </si>
  <si>
    <t>1</t>
    <phoneticPr fontId="14"/>
  </si>
  <si>
    <t>0</t>
    <phoneticPr fontId="14"/>
  </si>
  <si>
    <t>9</t>
    <phoneticPr fontId="14"/>
  </si>
  <si>
    <t>5</t>
    <phoneticPr fontId="14"/>
  </si>
  <si>
    <t>4</t>
    <phoneticPr fontId="14"/>
  </si>
  <si>
    <t>年</t>
    <rPh sb="0" eb="1">
      <t>ネン</t>
    </rPh>
    <phoneticPr fontId="14"/>
  </si>
  <si>
    <t>月</t>
    <rPh sb="0" eb="1">
      <t>ツキ</t>
    </rPh>
    <phoneticPr fontId="14"/>
  </si>
  <si>
    <t>日</t>
    <rPh sb="0" eb="1">
      <t>ヒ</t>
    </rPh>
    <phoneticPr fontId="14"/>
  </si>
  <si>
    <t>業種番号</t>
    <rPh sb="0" eb="4">
      <t>ギョウシュバンゴウ</t>
    </rPh>
    <phoneticPr fontId="14"/>
  </si>
  <si>
    <t>0568-72-1111</t>
    <phoneticPr fontId="3"/>
  </si>
  <si>
    <t>令和</t>
    <rPh sb="0" eb="2">
      <t>レイワ</t>
    </rPh>
    <phoneticPr fontId="3"/>
  </si>
  <si>
    <t>年</t>
    <rPh sb="0" eb="1">
      <t>ネン</t>
    </rPh>
    <phoneticPr fontId="3"/>
  </si>
  <si>
    <t>労働保険等</t>
    <rPh sb="0" eb="4">
      <t>ロウドウホケン</t>
    </rPh>
    <rPh sb="4" eb="5">
      <t>ナド</t>
    </rPh>
    <phoneticPr fontId="3"/>
  </si>
  <si>
    <t>労働保険番号</t>
    <rPh sb="0" eb="6">
      <t>ロウドウホケンバンゴウ</t>
    </rPh>
    <phoneticPr fontId="3"/>
  </si>
  <si>
    <t>　住所</t>
    <phoneticPr fontId="3"/>
  </si>
  <si>
    <t>　事業場名</t>
    <phoneticPr fontId="3"/>
  </si>
  <si>
    <t>　事業主名</t>
    <phoneticPr fontId="3"/>
  </si>
  <si>
    <t>業種
番号</t>
    <rPh sb="3" eb="5">
      <t>バンゴウ</t>
    </rPh>
    <phoneticPr fontId="3"/>
  </si>
  <si>
    <t>開始
時期</t>
    <rPh sb="3" eb="5">
      <t>ジキ</t>
    </rPh>
    <phoneticPr fontId="3"/>
  </si>
  <si>
    <t>月</t>
    <rPh sb="0" eb="1">
      <t>ツキ</t>
    </rPh>
    <phoneticPr fontId="3"/>
  </si>
  <si>
    <t>事業主名</t>
    <rPh sb="0" eb="4">
      <t>ジギョウヌシメイ</t>
    </rPh>
    <phoneticPr fontId="3"/>
  </si>
  <si>
    <t>殿</t>
    <rPh sb="0" eb="1">
      <t>ドノ</t>
    </rPh>
    <phoneticPr fontId="3"/>
  </si>
  <si>
    <t>-</t>
    <phoneticPr fontId="3"/>
  </si>
  <si>
    <t>年</t>
    <rPh sb="0" eb="1">
      <t>ネン</t>
    </rPh>
    <phoneticPr fontId="3"/>
  </si>
  <si>
    <t>日</t>
    <rPh sb="0" eb="1">
      <t>ヒ</t>
    </rPh>
    <phoneticPr fontId="3"/>
  </si>
  <si>
    <t>円</t>
    <rPh sb="0" eb="1">
      <t>エン</t>
    </rPh>
    <phoneticPr fontId="3"/>
  </si>
  <si>
    <t>小牧商工会議所</t>
  </si>
  <si>
    <t>1.前年度と同額</t>
    <phoneticPr fontId="3"/>
  </si>
  <si>
    <t>2.前年度と変わる</t>
    <phoneticPr fontId="3"/>
  </si>
  <si>
    <t>3.委託解除年月日</t>
    <phoneticPr fontId="3"/>
  </si>
  <si>
    <t>4.委託解除拠出金納付済</t>
    <rPh sb="6" eb="9">
      <t>キョシュツキン</t>
    </rPh>
    <rPh sb="9" eb="12">
      <t>ノウフズ</t>
    </rPh>
    <phoneticPr fontId="3"/>
  </si>
  <si>
    <t>1.一括納付</t>
    <rPh sb="2" eb="6">
      <t>イッカツノウフ</t>
    </rPh>
    <phoneticPr fontId="3"/>
  </si>
  <si>
    <t>2.分納（３回）</t>
    <rPh sb="2" eb="4">
      <t>ブンノウ</t>
    </rPh>
    <rPh sb="6" eb="7">
      <t>カイ</t>
    </rPh>
    <phoneticPr fontId="3"/>
  </si>
  <si>
    <t>作成者氏名</t>
    <rPh sb="0" eb="5">
      <t>サクセイシャシメイ</t>
    </rPh>
    <phoneticPr fontId="3"/>
  </si>
  <si>
    <t>メリット
料率</t>
    <phoneticPr fontId="3"/>
  </si>
  <si>
    <t>保険料等</t>
    <rPh sb="0" eb="4">
      <t>ホケンリョウナド</t>
    </rPh>
    <phoneticPr fontId="3"/>
  </si>
  <si>
    <t>事業場TEL：</t>
    <phoneticPr fontId="3"/>
  </si>
  <si>
    <t>労働局労働保険特別会計歳入徴収官 殿</t>
    <rPh sb="0" eb="2">
      <t>ロウドウ</t>
    </rPh>
    <rPh sb="2" eb="3">
      <t>キョク</t>
    </rPh>
    <rPh sb="3" eb="5">
      <t>ロウドウ</t>
    </rPh>
    <rPh sb="5" eb="7">
      <t>ホケン</t>
    </rPh>
    <rPh sb="7" eb="9">
      <t>トクベツ</t>
    </rPh>
    <rPh sb="9" eb="11">
      <t>カイケイ</t>
    </rPh>
    <rPh sb="11" eb="12">
      <t>サイ</t>
    </rPh>
    <rPh sb="12" eb="13">
      <t>ニュウ</t>
    </rPh>
    <rPh sb="13" eb="14">
      <t>チョウ</t>
    </rPh>
    <rPh sb="14" eb="15">
      <t>シュウ</t>
    </rPh>
    <rPh sb="15" eb="16">
      <t>カン</t>
    </rPh>
    <rPh sb="17" eb="18">
      <t>トノ</t>
    </rPh>
    <phoneticPr fontId="14"/>
  </si>
  <si>
    <t>労　災
保険料率</t>
    <rPh sb="4" eb="7">
      <t>ホケンリョウ</t>
    </rPh>
    <rPh sb="7" eb="8">
      <t>リツ</t>
    </rPh>
    <phoneticPr fontId="3"/>
  </si>
  <si>
    <t>円</t>
    <phoneticPr fontId="3"/>
  </si>
  <si>
    <t>　 請負代金に
 　加算する額</t>
    <phoneticPr fontId="3"/>
  </si>
  <si>
    <t xml:space="preserve">  請負代金の額</t>
    <phoneticPr fontId="3"/>
  </si>
  <si>
    <t>　 請負代金から
　控除する額</t>
    <phoneticPr fontId="3"/>
  </si>
  <si>
    <t>円</t>
    <rPh sb="0" eb="1">
      <t>エン</t>
    </rPh>
    <phoneticPr fontId="3"/>
  </si>
  <si>
    <t>　　  　</t>
    <phoneticPr fontId="20"/>
  </si>
  <si>
    <t>～</t>
  </si>
  <si>
    <t>～</t>
    <phoneticPr fontId="3"/>
  </si>
  <si>
    <t>計算用項目</t>
    <rPh sb="0" eb="5">
      <t>ケイサンヨウコウモク</t>
    </rPh>
    <phoneticPr fontId="3"/>
  </si>
  <si>
    <t>一　括　有　期　事　業　総　括　表</t>
    <phoneticPr fontId="3"/>
  </si>
  <si>
    <t>36A</t>
    <phoneticPr fontId="3"/>
  </si>
  <si>
    <t>36B</t>
    <phoneticPr fontId="3"/>
  </si>
  <si>
    <t>事  業  の  名  称</t>
    <phoneticPr fontId="3"/>
  </si>
  <si>
    <t>36A</t>
    <phoneticPr fontId="3"/>
  </si>
  <si>
    <t>36B</t>
    <phoneticPr fontId="3"/>
  </si>
  <si>
    <t>①</t>
    <phoneticPr fontId="3"/>
  </si>
  <si>
    <t>②</t>
    <phoneticPr fontId="3"/>
  </si>
  <si>
    <t>③</t>
    <phoneticPr fontId="3"/>
  </si>
  <si>
    <t>④</t>
    <phoneticPr fontId="3"/>
  </si>
  <si>
    <t>①</t>
    <phoneticPr fontId="20"/>
  </si>
  <si>
    <t>②</t>
    <phoneticPr fontId="20"/>
  </si>
  <si>
    <t>③</t>
    <phoneticPr fontId="20"/>
  </si>
  <si>
    <t>④</t>
    <phoneticPr fontId="20"/>
  </si>
  <si>
    <t>　</t>
  </si>
  <si>
    <t>自社工事</t>
    <rPh sb="0" eb="2">
      <t>ジシャ</t>
    </rPh>
    <rPh sb="2" eb="4">
      <t>コウジ</t>
    </rPh>
    <phoneticPr fontId="3"/>
  </si>
  <si>
    <t>メリット</t>
    <phoneticPr fontId="3"/>
  </si>
  <si>
    <t>％</t>
    <phoneticPr fontId="3"/>
  </si>
  <si>
    <t>月数</t>
    <rPh sb="0" eb="2">
      <t>ツキスウ</t>
    </rPh>
    <phoneticPr fontId="3"/>
  </si>
  <si>
    <t>保険料算定基礎額</t>
    <phoneticPr fontId="3"/>
  </si>
  <si>
    <t>年度確定</t>
    <rPh sb="0" eb="2">
      <t>ネンド</t>
    </rPh>
    <rPh sb="2" eb="4">
      <t>カクテイ</t>
    </rPh>
    <phoneticPr fontId="3"/>
  </si>
  <si>
    <t>年度概算</t>
    <rPh sb="0" eb="2">
      <t>ネンド</t>
    </rPh>
    <rPh sb="2" eb="4">
      <t>ガイサン</t>
    </rPh>
    <phoneticPr fontId="3"/>
  </si>
  <si>
    <t>希望する給付基礎日額</t>
    <phoneticPr fontId="3"/>
  </si>
  <si>
    <t>※注意 特別加入の各内容は、当文書では修正ができないようになっています。特別加入者の脱退・
   加入及び日額変更等希望される場合は、小牧商工会議所（0568‐72‐1111）までお電話頂きますよ
   うお願い申し上げます。</t>
    <phoneticPr fontId="3"/>
  </si>
  <si>
    <t>労務
比率</t>
    <rPh sb="3" eb="5">
      <t>ヒリツ</t>
    </rPh>
    <phoneticPr fontId="3"/>
  </si>
  <si>
    <t>自社工事
賃金総額</t>
    <rPh sb="0" eb="4">
      <t>ジシャコウジ</t>
    </rPh>
    <rPh sb="5" eb="9">
      <t>チンギンソウガク</t>
    </rPh>
    <phoneticPr fontId="3"/>
  </si>
  <si>
    <t>メリット</t>
    <phoneticPr fontId="3"/>
  </si>
  <si>
    <t>常時使用労働者数</t>
    <rPh sb="0" eb="8">
      <t>ジョウジシヨウロウドウシャスウ</t>
    </rPh>
    <phoneticPr fontId="3"/>
  </si>
  <si>
    <t>事業概要</t>
    <rPh sb="0" eb="4">
      <t>ジギョウガイヨウ</t>
    </rPh>
    <phoneticPr fontId="3"/>
  </si>
  <si>
    <t>％</t>
    <phoneticPr fontId="3"/>
  </si>
  <si>
    <t>人</t>
    <rPh sb="0" eb="1">
      <t>ニン</t>
    </rPh>
    <phoneticPr fontId="3"/>
  </si>
  <si>
    <t>作成者名</t>
    <rPh sb="0" eb="3">
      <t>サクセイシャ</t>
    </rPh>
    <rPh sb="3" eb="4">
      <t>メイ</t>
    </rPh>
    <phoneticPr fontId="3"/>
  </si>
  <si>
    <t>新年度賃金見込額</t>
    <rPh sb="0" eb="3">
      <t>シンネンド</t>
    </rPh>
    <rPh sb="3" eb="5">
      <t>チンギン</t>
    </rPh>
    <rPh sb="5" eb="7">
      <t>ミコ</t>
    </rPh>
    <rPh sb="7" eb="8">
      <t>ガク</t>
    </rPh>
    <phoneticPr fontId="3"/>
  </si>
  <si>
    <t>延納の申請</t>
    <phoneticPr fontId="3"/>
  </si>
  <si>
    <t>一括納付</t>
    <rPh sb="0" eb="4">
      <t>イッカツノウフ</t>
    </rPh>
    <phoneticPr fontId="3"/>
  </si>
  <si>
    <t>分割（3回）</t>
    <rPh sb="0" eb="2">
      <t>ブンカツ</t>
    </rPh>
    <rPh sb="4" eb="5">
      <t>カイ</t>
    </rPh>
    <phoneticPr fontId="3"/>
  </si>
  <si>
    <t>前年度と同額</t>
  </si>
  <si>
    <t>前年度と変わる</t>
  </si>
  <si>
    <t>委託解除年月日</t>
  </si>
  <si>
    <t>委託解除拠出金納付済</t>
  </si>
  <si>
    <t>労働保険</t>
    <phoneticPr fontId="3"/>
  </si>
  <si>
    <t xml:space="preserve"> 一括有期事業報告書　（建設の事業） </t>
    <phoneticPr fontId="3"/>
  </si>
  <si>
    <t>作成日：　</t>
    <rPh sb="0" eb="3">
      <t>サクセイビ</t>
    </rPh>
    <phoneticPr fontId="14"/>
  </si>
  <si>
    <t>作成年月日・
提出代行者・
事務代理者の表示</t>
    <phoneticPr fontId="3"/>
  </si>
  <si>
    <t>　氏名</t>
    <rPh sb="1" eb="3">
      <t>シメイ</t>
    </rPh>
    <phoneticPr fontId="14"/>
  </si>
  <si>
    <t>　電話番号</t>
    <phoneticPr fontId="14"/>
  </si>
  <si>
    <t>元請け工事の有無</t>
    <rPh sb="0" eb="2">
      <t>モトウ</t>
    </rPh>
    <rPh sb="3" eb="5">
      <t>コウジ</t>
    </rPh>
    <rPh sb="6" eb="8">
      <t>ウム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</si>
</sst>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76" formatCode="0;0;"/>
    <numFmt numFmtId="177" formatCode="#,###\ "/>
    <numFmt numFmtId="178" formatCode="#,##0_ "/>
    <numFmt numFmtId="179" formatCode="#,###"/>
    <numFmt numFmtId="180" formatCode="#,##0.0_ "/>
    <numFmt numFmtId="181" formatCode="[$-F800]dddd\,\ mmmm\ dd\,\ yyyy"/>
    <numFmt numFmtId="182" formatCode="#,##0.000_ "/>
    <numFmt numFmtId="183" formatCode="0_);[Red]\(0\)"/>
    <numFmt numFmtId="184" formatCode="0.000_);[Red]\(0.000\)"/>
    <numFmt numFmtId="185" formatCode="#"/>
    <numFmt numFmtId="186" formatCode="##"/>
    <numFmt numFmtId="187" formatCode="0_ "/>
    <numFmt numFmtId="188" formatCode="#,##0_);[Red]\(#,##0\)"/>
  </numFmts>
  <fonts count="49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indexed="17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0"/>
      <color indexed="17"/>
      <name val="ＭＳ Ｐ明朝"/>
      <family val="1"/>
      <charset val="128"/>
    </font>
    <font>
      <sz val="9"/>
      <color indexed="17"/>
      <name val="ＭＳ Ｐ明朝"/>
      <family val="1"/>
      <charset val="128"/>
    </font>
    <font>
      <sz val="14"/>
      <color indexed="17"/>
      <name val="ＭＳ Ｐ明朝"/>
      <family val="1"/>
      <charset val="128"/>
    </font>
    <font>
      <sz val="12"/>
      <color indexed="17"/>
      <name val="ＭＳ Ｐ明朝"/>
      <family val="1"/>
      <charset val="128"/>
    </font>
    <font>
      <sz val="16"/>
      <color indexed="17"/>
      <name val="ＭＳ Ｐ明朝"/>
      <family val="1"/>
      <charset val="128"/>
    </font>
    <font>
      <sz val="8"/>
      <color indexed="17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1"/>
      <name val="ＭＳ Ｐゴシック"/>
      <family val="3"/>
      <charset val="128"/>
    </font>
    <font>
      <sz val="9"/>
      <name val="ＭＳ Ｐ明朝"/>
      <family val="1"/>
      <charset val="128"/>
    </font>
    <font>
      <sz val="6"/>
      <name val="ＭＳ Ｐゴシック"/>
      <family val="3"/>
      <charset val="128"/>
    </font>
    <font>
      <sz val="10"/>
      <color indexed="57"/>
      <name val="ＭＳ Ｐ明朝"/>
      <family val="1"/>
      <charset val="128"/>
    </font>
    <font>
      <sz val="8"/>
      <name val="ＭＳ Ｐ明朝"/>
      <family val="1"/>
      <charset val="128"/>
    </font>
    <font>
      <sz val="6"/>
      <name val="ＭＳ Ｐ明朝"/>
      <family val="1"/>
      <charset val="128"/>
    </font>
    <font>
      <b/>
      <sz val="12"/>
      <name val="ＭＳ Ｐ明朝"/>
      <family val="1"/>
      <charset val="128"/>
    </font>
    <font>
      <b/>
      <sz val="11"/>
      <name val="ＭＳ Ｐ明朝"/>
      <family val="1"/>
      <charset val="128"/>
    </font>
    <font>
      <u/>
      <sz val="9.35"/>
      <color indexed="12"/>
      <name val="ＭＳ Ｐゴシック"/>
      <family val="3"/>
      <charset val="128"/>
    </font>
    <font>
      <sz val="14"/>
      <name val="Century"/>
      <family val="1"/>
    </font>
    <font>
      <sz val="10"/>
      <name val="Century"/>
      <family val="1"/>
    </font>
    <font>
      <sz val="11"/>
      <name val="Century"/>
      <family val="1"/>
    </font>
    <font>
      <sz val="11"/>
      <name val="ＭＳ ゴシック"/>
      <family val="3"/>
      <charset val="128"/>
    </font>
    <font>
      <sz val="6"/>
      <name val="Century"/>
      <family val="1"/>
    </font>
    <font>
      <sz val="10"/>
      <name val="ＭＳ ゴシック"/>
      <family val="3"/>
      <charset val="128"/>
    </font>
    <font>
      <sz val="8"/>
      <name val="ＭＳ ゴシック"/>
      <family val="3"/>
      <charset val="128"/>
    </font>
    <font>
      <sz val="4"/>
      <name val="ＭＳ Ｐ明朝"/>
      <family val="1"/>
      <charset val="128"/>
    </font>
    <font>
      <sz val="8"/>
      <name val="メイリオ"/>
      <family val="3"/>
      <charset val="128"/>
    </font>
    <font>
      <sz val="10"/>
      <name val="メイリオ"/>
      <family val="3"/>
      <charset val="128"/>
    </font>
    <font>
      <sz val="9"/>
      <name val="メイリオ"/>
      <family val="3"/>
      <charset val="128"/>
    </font>
    <font>
      <sz val="6"/>
      <name val="メイリオ"/>
      <family val="3"/>
      <charset val="128"/>
    </font>
    <font>
      <sz val="11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6"/>
      <color theme="0"/>
      <name val="ＭＳ Ｐ明朝"/>
      <family val="1"/>
      <charset val="128"/>
    </font>
    <font>
      <sz val="8"/>
      <color theme="0"/>
      <name val="ＭＳ Ｐ明朝"/>
      <family val="1"/>
      <charset val="128"/>
    </font>
    <font>
      <sz val="12"/>
      <name val="ＭＳ Ｐゴシック"/>
      <family val="3"/>
      <charset val="128"/>
    </font>
    <font>
      <sz val="10"/>
      <color indexed="17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7"/>
      <color rgb="FFFF0000"/>
      <name val="メイリオ"/>
      <family val="3"/>
      <charset val="128"/>
    </font>
    <font>
      <sz val="7"/>
      <name val="ＭＳ 明朝"/>
      <family val="1"/>
      <charset val="128"/>
    </font>
    <font>
      <b/>
      <sz val="14"/>
      <color indexed="17"/>
      <name val="ＭＳ Ｐ明朝"/>
      <family val="1"/>
      <charset val="128"/>
    </font>
    <font>
      <b/>
      <sz val="14"/>
      <name val="ＭＳ Ｐ明朝"/>
      <family val="1"/>
      <charset val="128"/>
    </font>
    <font>
      <b/>
      <sz val="14"/>
      <color rgb="FFFF0000"/>
      <name val="ＭＳ Ｐ明朝"/>
      <family val="1"/>
      <charset val="128"/>
    </font>
    <font>
      <sz val="12"/>
      <name val="Century"/>
      <family val="1"/>
    </font>
    <font>
      <sz val="8"/>
      <name val="Century"/>
      <family val="1"/>
    </font>
    <font>
      <sz val="9"/>
      <name val="Century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</fills>
  <borders count="128">
    <border>
      <left/>
      <right/>
      <top/>
      <bottom/>
      <diagonal/>
    </border>
    <border>
      <left style="thin">
        <color indexed="17"/>
      </left>
      <right/>
      <top style="thin">
        <color indexed="17"/>
      </top>
      <bottom/>
      <diagonal/>
    </border>
    <border>
      <left/>
      <right style="thin">
        <color indexed="17"/>
      </right>
      <top style="thin">
        <color indexed="17"/>
      </top>
      <bottom/>
      <diagonal/>
    </border>
    <border>
      <left/>
      <right/>
      <top/>
      <bottom style="thin">
        <color indexed="17"/>
      </bottom>
      <diagonal/>
    </border>
    <border>
      <left/>
      <right style="thin">
        <color indexed="17"/>
      </right>
      <top/>
      <bottom/>
      <diagonal/>
    </border>
    <border>
      <left style="thin">
        <color indexed="17"/>
      </left>
      <right/>
      <top/>
      <bottom style="thin">
        <color indexed="17"/>
      </bottom>
      <diagonal/>
    </border>
    <border>
      <left/>
      <right style="thin">
        <color indexed="17"/>
      </right>
      <top/>
      <bottom style="thin">
        <color indexed="17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 style="thin">
        <color indexed="17"/>
      </left>
      <right/>
      <top style="thin">
        <color indexed="17"/>
      </top>
      <bottom style="thin">
        <color indexed="17"/>
      </bottom>
      <diagonal/>
    </border>
    <border>
      <left/>
      <right style="thin">
        <color indexed="17"/>
      </right>
      <top style="thin">
        <color indexed="17"/>
      </top>
      <bottom style="thin">
        <color indexed="17"/>
      </bottom>
      <diagonal/>
    </border>
    <border>
      <left/>
      <right/>
      <top style="thin">
        <color indexed="17"/>
      </top>
      <bottom/>
      <diagonal/>
    </border>
    <border>
      <left style="dotted">
        <color indexed="17"/>
      </left>
      <right/>
      <top style="thin">
        <color indexed="17"/>
      </top>
      <bottom style="thin">
        <color indexed="17"/>
      </bottom>
      <diagonal/>
    </border>
    <border>
      <left style="thin">
        <color indexed="17"/>
      </left>
      <right style="dotted">
        <color indexed="17"/>
      </right>
      <top style="thin">
        <color indexed="17"/>
      </top>
      <bottom style="thin">
        <color indexed="17"/>
      </bottom>
      <diagonal/>
    </border>
    <border>
      <left/>
      <right/>
      <top style="thin">
        <color indexed="17"/>
      </top>
      <bottom style="thin">
        <color indexed="17"/>
      </bottom>
      <diagonal/>
    </border>
    <border>
      <left style="dotted">
        <color indexed="17"/>
      </left>
      <right style="dotted">
        <color indexed="17"/>
      </right>
      <top style="thin">
        <color indexed="17"/>
      </top>
      <bottom style="thin">
        <color indexed="17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/>
      <diagonal/>
    </border>
    <border>
      <left style="thin">
        <color indexed="17"/>
      </left>
      <right style="hair">
        <color indexed="17"/>
      </right>
      <top style="thin">
        <color indexed="17"/>
      </top>
      <bottom style="hair">
        <color indexed="17"/>
      </bottom>
      <diagonal/>
    </border>
    <border>
      <left style="hair">
        <color indexed="17"/>
      </left>
      <right style="hair">
        <color indexed="17"/>
      </right>
      <top style="thin">
        <color indexed="17"/>
      </top>
      <bottom style="hair">
        <color indexed="17"/>
      </bottom>
      <diagonal/>
    </border>
    <border>
      <left style="hair">
        <color indexed="17"/>
      </left>
      <right/>
      <top style="thin">
        <color indexed="17"/>
      </top>
      <bottom style="hair">
        <color indexed="17"/>
      </bottom>
      <diagonal/>
    </border>
    <border>
      <left style="hair">
        <color indexed="17"/>
      </left>
      <right style="thin">
        <color indexed="17"/>
      </right>
      <top style="thin">
        <color indexed="17"/>
      </top>
      <bottom style="hair">
        <color indexed="17"/>
      </bottom>
      <diagonal/>
    </border>
    <border>
      <left/>
      <right style="hair">
        <color indexed="17"/>
      </right>
      <top style="thin">
        <color indexed="17"/>
      </top>
      <bottom style="hair">
        <color indexed="17"/>
      </bottom>
      <diagonal/>
    </border>
    <border>
      <left style="thin">
        <color indexed="17"/>
      </left>
      <right style="hair">
        <color indexed="17"/>
      </right>
      <top style="hair">
        <color indexed="17"/>
      </top>
      <bottom style="hair">
        <color indexed="17"/>
      </bottom>
      <diagonal/>
    </border>
    <border>
      <left style="hair">
        <color indexed="17"/>
      </left>
      <right style="hair">
        <color indexed="17"/>
      </right>
      <top style="hair">
        <color indexed="17"/>
      </top>
      <bottom style="hair">
        <color indexed="17"/>
      </bottom>
      <diagonal/>
    </border>
    <border>
      <left style="hair">
        <color indexed="17"/>
      </left>
      <right/>
      <top style="hair">
        <color indexed="17"/>
      </top>
      <bottom style="hair">
        <color indexed="17"/>
      </bottom>
      <diagonal/>
    </border>
    <border>
      <left style="hair">
        <color indexed="17"/>
      </left>
      <right style="thin">
        <color indexed="17"/>
      </right>
      <top style="hair">
        <color indexed="17"/>
      </top>
      <bottom style="hair">
        <color indexed="17"/>
      </bottom>
      <diagonal/>
    </border>
    <border>
      <left/>
      <right style="hair">
        <color indexed="17"/>
      </right>
      <top style="hair">
        <color indexed="17"/>
      </top>
      <bottom style="hair">
        <color indexed="17"/>
      </bottom>
      <diagonal/>
    </border>
    <border>
      <left style="thin">
        <color indexed="17"/>
      </left>
      <right style="hair">
        <color indexed="17"/>
      </right>
      <top/>
      <bottom style="hair">
        <color indexed="17"/>
      </bottom>
      <diagonal/>
    </border>
    <border>
      <left/>
      <right style="hair">
        <color indexed="17"/>
      </right>
      <top/>
      <bottom/>
      <diagonal/>
    </border>
    <border>
      <left style="hair">
        <color indexed="17"/>
      </left>
      <right style="hair">
        <color indexed="17"/>
      </right>
      <top/>
      <bottom/>
      <diagonal/>
    </border>
    <border>
      <left style="hair">
        <color indexed="17"/>
      </left>
      <right style="thin">
        <color indexed="17"/>
      </right>
      <top/>
      <bottom/>
      <diagonal/>
    </border>
    <border>
      <left style="thin">
        <color indexed="17"/>
      </left>
      <right style="hair">
        <color indexed="17"/>
      </right>
      <top style="hair">
        <color indexed="17"/>
      </top>
      <bottom/>
      <diagonal/>
    </border>
    <border>
      <left style="hair">
        <color indexed="17"/>
      </left>
      <right style="hair">
        <color indexed="17"/>
      </right>
      <top style="hair">
        <color indexed="17"/>
      </top>
      <bottom/>
      <diagonal/>
    </border>
    <border>
      <left style="hair">
        <color indexed="17"/>
      </left>
      <right/>
      <top style="hair">
        <color indexed="17"/>
      </top>
      <bottom/>
      <diagonal/>
    </border>
    <border>
      <left style="hair">
        <color indexed="17"/>
      </left>
      <right style="thin">
        <color indexed="17"/>
      </right>
      <top style="hair">
        <color indexed="17"/>
      </top>
      <bottom/>
      <diagonal/>
    </border>
    <border>
      <left/>
      <right style="hair">
        <color indexed="17"/>
      </right>
      <top style="hair">
        <color indexed="17"/>
      </top>
      <bottom/>
      <diagonal/>
    </border>
    <border>
      <left/>
      <right style="hair">
        <color indexed="17"/>
      </right>
      <top style="thin">
        <color indexed="17"/>
      </top>
      <bottom/>
      <diagonal/>
    </border>
    <border>
      <left style="hair">
        <color indexed="17"/>
      </left>
      <right style="hair">
        <color indexed="17"/>
      </right>
      <top style="thin">
        <color indexed="17"/>
      </top>
      <bottom/>
      <diagonal/>
    </border>
    <border>
      <left/>
      <right style="hair">
        <color indexed="17"/>
      </right>
      <top/>
      <bottom style="thin">
        <color indexed="17"/>
      </bottom>
      <diagonal/>
    </border>
    <border>
      <left style="hair">
        <color indexed="17"/>
      </left>
      <right style="hair">
        <color indexed="17"/>
      </right>
      <top/>
      <bottom style="thin">
        <color indexed="1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17"/>
      </left>
      <right style="thin">
        <color indexed="17"/>
      </right>
      <top/>
      <bottom style="thin">
        <color indexed="17"/>
      </bottom>
      <diagonal/>
    </border>
    <border>
      <left style="thin">
        <color theme="0" tint="-0.34998626667073579"/>
      </left>
      <right/>
      <top/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/>
      <bottom/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499984740745262"/>
      </left>
      <right style="hair">
        <color theme="0" tint="-0.34998626667073579"/>
      </right>
      <top style="thin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thin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 style="thin">
        <color theme="0" tint="-0.499984740745262"/>
      </right>
      <top style="thin">
        <color theme="0" tint="-0.499984740745262"/>
      </top>
      <bottom style="hair">
        <color theme="0" tint="-0.34998626667073579"/>
      </bottom>
      <diagonal/>
    </border>
    <border>
      <left style="thin">
        <color theme="0" tint="-0.499984740745262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thin">
        <color theme="0" tint="-0.499984740745262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499984740745262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 style="thin">
        <color theme="0" tint="-0.499984740745262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thin">
        <color theme="0" tint="-0.499984740745262"/>
      </bottom>
      <diagonal/>
    </border>
    <border>
      <left style="hair">
        <color theme="0" tint="-0.34998626667073579"/>
      </left>
      <right style="thin">
        <color theme="0" tint="-0.499984740745262"/>
      </right>
      <top style="hair">
        <color theme="0" tint="-0.34998626667073579"/>
      </top>
      <bottom style="thin">
        <color theme="0" tint="-0.499984740745262"/>
      </bottom>
      <diagonal/>
    </border>
    <border>
      <left style="hair">
        <color indexed="55"/>
      </left>
      <right/>
      <top style="hair">
        <color indexed="55"/>
      </top>
      <bottom/>
      <diagonal/>
    </border>
    <border>
      <left/>
      <right/>
      <top style="hair">
        <color indexed="55"/>
      </top>
      <bottom/>
      <diagonal/>
    </border>
    <border>
      <left/>
      <right style="hair">
        <color indexed="55"/>
      </right>
      <top style="hair">
        <color indexed="55"/>
      </top>
      <bottom/>
      <diagonal/>
    </border>
    <border>
      <left style="hair">
        <color indexed="55"/>
      </left>
      <right/>
      <top/>
      <bottom/>
      <diagonal/>
    </border>
    <border>
      <left/>
      <right style="hair">
        <color indexed="55"/>
      </right>
      <top/>
      <bottom/>
      <diagonal/>
    </border>
    <border>
      <left style="hair">
        <color indexed="55"/>
      </left>
      <right/>
      <top/>
      <bottom style="hair">
        <color indexed="55"/>
      </bottom>
      <diagonal/>
    </border>
    <border>
      <left/>
      <right/>
      <top/>
      <bottom style="hair">
        <color indexed="55"/>
      </bottom>
      <diagonal/>
    </border>
    <border>
      <left/>
      <right style="hair">
        <color indexed="55"/>
      </right>
      <top/>
      <bottom style="hair">
        <color indexed="55"/>
      </bottom>
      <diagonal/>
    </border>
    <border>
      <left style="hair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dotted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dotted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/>
      <diagonal/>
    </border>
    <border>
      <left/>
      <right/>
      <top style="hair">
        <color theme="0" tint="-0.34998626667073579"/>
      </top>
      <bottom/>
      <diagonal/>
    </border>
    <border>
      <left/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/>
      <top/>
      <bottom style="hair">
        <color theme="0" tint="-0.34998626667073579"/>
      </bottom>
      <diagonal/>
    </border>
    <border>
      <left/>
      <right style="hair">
        <color theme="0" tint="-0.34998626667073579"/>
      </right>
      <top/>
      <bottom style="hair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499984740745262"/>
      </top>
      <bottom/>
      <diagonal/>
    </border>
    <border>
      <left style="thin">
        <color theme="0" tint="-0.34998626667073579"/>
      </left>
      <right/>
      <top/>
      <bottom style="thin">
        <color theme="0" tint="-0.499984740745262"/>
      </bottom>
      <diagonal/>
    </border>
    <border diagonalUp="1"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 style="hair">
        <color theme="0" tint="-0.34998626667073579"/>
      </diagonal>
    </border>
    <border diagonalUp="1">
      <left/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 style="hair">
        <color theme="0" tint="-0.34998626667073579"/>
      </diagonal>
    </border>
    <border diagonalUp="1">
      <left style="hair">
        <color theme="0" tint="-0.34998626667073579"/>
      </left>
      <right style="thin">
        <color theme="0" tint="-0.499984740745262"/>
      </right>
      <top style="hair">
        <color theme="0" tint="-0.34998626667073579"/>
      </top>
      <bottom style="hair">
        <color theme="0" tint="-0.34998626667073579"/>
      </bottom>
      <diagonal style="hair">
        <color theme="0" tint="-0.34998626667073579"/>
      </diagonal>
    </border>
    <border diagonalUp="1"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thin">
        <color theme="0" tint="-0.499984740745262"/>
      </bottom>
      <diagonal style="hair">
        <color theme="0" tint="-0.34998626667073579"/>
      </diagonal>
    </border>
    <border diagonalUp="1">
      <left style="thin">
        <color theme="0" tint="-0.499984740745262"/>
      </left>
      <right style="hair">
        <color theme="0" tint="-0.34998626667073579"/>
      </right>
      <top style="hair">
        <color theme="0" tint="-0.34998626667073579"/>
      </top>
      <bottom style="thin">
        <color theme="0" tint="-0.499984740745262"/>
      </bottom>
      <diagonal style="hair">
        <color theme="0" tint="-0.34998626667073579"/>
      </diagonal>
    </border>
    <border diagonalUp="1">
      <left style="thin">
        <color theme="0" tint="-0.499984740745262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 style="hair">
        <color theme="0" tint="-0.34998626667073579"/>
      </diagonal>
    </border>
    <border>
      <left style="hair">
        <color theme="0" tint="-0.499984740745262"/>
      </left>
      <right/>
      <top style="thin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ashed">
        <color indexed="17"/>
      </right>
      <top style="thin">
        <color indexed="17"/>
      </top>
      <bottom/>
      <diagonal/>
    </border>
    <border>
      <left/>
      <right style="dashed">
        <color indexed="17"/>
      </right>
      <top/>
      <bottom style="thin">
        <color indexed="17"/>
      </bottom>
      <diagonal/>
    </border>
    <border>
      <left style="dashed">
        <color indexed="17"/>
      </left>
      <right/>
      <top style="thin">
        <color indexed="17"/>
      </top>
      <bottom/>
      <diagonal/>
    </border>
    <border>
      <left style="dashed">
        <color indexed="17"/>
      </left>
      <right/>
      <top/>
      <bottom style="thin">
        <color indexed="17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8000"/>
      </bottom>
      <diagonal/>
    </border>
    <border>
      <left/>
      <right/>
      <top/>
      <bottom style="dotted">
        <color rgb="FF008000"/>
      </bottom>
      <diagonal/>
    </border>
    <border>
      <left style="dotted">
        <color rgb="FF008000"/>
      </left>
      <right/>
      <top style="dotted">
        <color rgb="FF008000"/>
      </top>
      <bottom/>
      <diagonal/>
    </border>
    <border>
      <left/>
      <right/>
      <top style="dotted">
        <color rgb="FF008000"/>
      </top>
      <bottom/>
      <diagonal/>
    </border>
    <border>
      <left/>
      <right style="dotted">
        <color rgb="FF008000"/>
      </right>
      <top style="dotted">
        <color rgb="FF008000"/>
      </top>
      <bottom/>
      <diagonal/>
    </border>
    <border>
      <left style="dotted">
        <color rgb="FF008000"/>
      </left>
      <right/>
      <top/>
      <bottom/>
      <diagonal/>
    </border>
    <border>
      <left/>
      <right style="dotted">
        <color rgb="FF008000"/>
      </right>
      <top/>
      <bottom/>
      <diagonal/>
    </border>
    <border>
      <left style="dotted">
        <color rgb="FF008000"/>
      </left>
      <right/>
      <top/>
      <bottom style="dotted">
        <color rgb="FF008000"/>
      </bottom>
      <diagonal/>
    </border>
    <border>
      <left/>
      <right style="dotted">
        <color rgb="FF008000"/>
      </right>
      <top/>
      <bottom style="dotted">
        <color rgb="FF008000"/>
      </bottom>
      <diagonal/>
    </border>
    <border>
      <left style="hair">
        <color rgb="FF008000"/>
      </left>
      <right style="hair">
        <color rgb="FF008000"/>
      </right>
      <top style="hair">
        <color rgb="FF008000"/>
      </top>
      <bottom style="hair">
        <color rgb="FF008000"/>
      </bottom>
      <diagonal/>
    </border>
    <border>
      <left style="hair">
        <color rgb="FF008000"/>
      </left>
      <right/>
      <top style="hair">
        <color rgb="FF008000"/>
      </top>
      <bottom style="hair">
        <color rgb="FF008000"/>
      </bottom>
      <diagonal/>
    </border>
    <border>
      <left/>
      <right style="hair">
        <color rgb="FF008000"/>
      </right>
      <top style="hair">
        <color rgb="FF008000"/>
      </top>
      <bottom style="hair">
        <color rgb="FF008000"/>
      </bottom>
      <diagonal/>
    </border>
    <border>
      <left/>
      <right/>
      <top style="hair">
        <color rgb="FF008000"/>
      </top>
      <bottom style="hair">
        <color rgb="FF008000"/>
      </bottom>
      <diagonal/>
    </border>
    <border>
      <left style="hair">
        <color rgb="FF008000"/>
      </left>
      <right/>
      <top style="hair">
        <color rgb="FF008000"/>
      </top>
      <bottom/>
      <diagonal/>
    </border>
    <border>
      <left/>
      <right/>
      <top style="hair">
        <color rgb="FF008000"/>
      </top>
      <bottom/>
      <diagonal/>
    </border>
    <border>
      <left/>
      <right style="hair">
        <color rgb="FF008000"/>
      </right>
      <top style="hair">
        <color rgb="FF008000"/>
      </top>
      <bottom/>
      <diagonal/>
    </border>
    <border>
      <left style="hair">
        <color rgb="FF008000"/>
      </left>
      <right/>
      <top/>
      <bottom/>
      <diagonal/>
    </border>
    <border>
      <left/>
      <right style="hair">
        <color rgb="FF008000"/>
      </right>
      <top/>
      <bottom/>
      <diagonal/>
    </border>
    <border>
      <left style="hair">
        <color rgb="FF008000"/>
      </left>
      <right/>
      <top/>
      <bottom style="hair">
        <color rgb="FF008000"/>
      </bottom>
      <diagonal/>
    </border>
    <border>
      <left/>
      <right/>
      <top/>
      <bottom style="hair">
        <color rgb="FF008000"/>
      </bottom>
      <diagonal/>
    </border>
    <border>
      <left/>
      <right style="hair">
        <color rgb="FF008000"/>
      </right>
      <top/>
      <bottom style="hair">
        <color rgb="FF008000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/>
  </cellStyleXfs>
  <cellXfs count="436">
    <xf numFmtId="0" fontId="0" fillId="0" borderId="0" xfId="0">
      <alignment vertical="center"/>
    </xf>
    <xf numFmtId="0" fontId="34" fillId="0" borderId="39" xfId="0" applyFont="1" applyBorder="1" applyAlignment="1"/>
    <xf numFmtId="0" fontId="34" fillId="0" borderId="0" xfId="0" applyFont="1" applyAlignment="1"/>
    <xf numFmtId="0" fontId="34" fillId="0" borderId="39" xfId="0" applyFont="1" applyBorder="1" applyAlignment="1">
      <alignment horizontal="center"/>
    </xf>
    <xf numFmtId="0" fontId="35" fillId="0" borderId="39" xfId="0" applyFont="1" applyBorder="1" applyAlignment="1">
      <alignment horizontal="center" vertical="center"/>
    </xf>
    <xf numFmtId="58" fontId="16" fillId="0" borderId="0" xfId="0" applyNumberFormat="1" applyFont="1">
      <alignment vertical="center"/>
    </xf>
    <xf numFmtId="0" fontId="34" fillId="7" borderId="39" xfId="0" applyFont="1" applyFill="1" applyBorder="1" applyAlignment="1">
      <alignment horizontal="center"/>
    </xf>
    <xf numFmtId="0" fontId="34" fillId="7" borderId="39" xfId="0" applyFont="1" applyFill="1" applyBorder="1" applyAlignment="1"/>
    <xf numFmtId="0" fontId="16" fillId="0" borderId="0" xfId="0" applyFont="1">
      <alignment vertical="center"/>
    </xf>
    <xf numFmtId="176" fontId="23" fillId="2" borderId="10" xfId="0" applyNumberFormat="1" applyFont="1" applyFill="1" applyBorder="1" applyProtection="1">
      <alignment vertical="center"/>
      <protection locked="0"/>
    </xf>
    <xf numFmtId="176" fontId="23" fillId="2" borderId="0" xfId="0" applyNumberFormat="1" applyFont="1" applyFill="1" applyProtection="1">
      <alignment vertical="center"/>
      <protection locked="0"/>
    </xf>
    <xf numFmtId="176" fontId="23" fillId="2" borderId="5" xfId="0" applyNumberFormat="1" applyFont="1" applyFill="1" applyBorder="1" applyProtection="1">
      <alignment vertical="center"/>
      <protection locked="0"/>
    </xf>
    <xf numFmtId="176" fontId="23" fillId="2" borderId="3" xfId="0" applyNumberFormat="1" applyFont="1" applyFill="1" applyBorder="1" applyProtection="1">
      <alignment vertical="center"/>
      <protection locked="0"/>
    </xf>
    <xf numFmtId="0" fontId="16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6" fillId="0" borderId="0" xfId="0" applyFont="1" applyAlignment="1"/>
    <xf numFmtId="0" fontId="2" fillId="0" borderId="0" xfId="0" applyFont="1">
      <alignment vertical="center"/>
    </xf>
    <xf numFmtId="0" fontId="7" fillId="0" borderId="0" xfId="0" applyFont="1" applyAlignment="1"/>
    <xf numFmtId="181" fontId="10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107" xfId="0" applyFont="1" applyBorder="1">
      <alignment vertical="center"/>
    </xf>
    <xf numFmtId="0" fontId="6" fillId="0" borderId="107" xfId="0" applyFont="1" applyBorder="1">
      <alignment vertical="center"/>
    </xf>
    <xf numFmtId="0" fontId="6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39" fillId="0" borderId="0" xfId="0" applyFont="1" applyAlignment="1">
      <alignment horizontal="center" vertical="center"/>
    </xf>
    <xf numFmtId="0" fontId="40" fillId="0" borderId="0" xfId="0" applyFont="1">
      <alignment vertical="center"/>
    </xf>
    <xf numFmtId="0" fontId="16" fillId="0" borderId="109" xfId="0" applyFont="1" applyBorder="1" applyAlignment="1">
      <alignment horizontal="center" vertical="center"/>
    </xf>
    <xf numFmtId="0" fontId="16" fillId="0" borderId="110" xfId="0" applyFont="1" applyBorder="1">
      <alignment vertical="center"/>
    </xf>
    <xf numFmtId="0" fontId="2" fillId="0" borderId="110" xfId="0" applyFont="1" applyBorder="1">
      <alignment vertical="center"/>
    </xf>
    <xf numFmtId="0" fontId="2" fillId="0" borderId="113" xfId="0" applyFont="1" applyBorder="1">
      <alignment vertical="center"/>
    </xf>
    <xf numFmtId="0" fontId="2" fillId="0" borderId="108" xfId="0" applyFont="1" applyBorder="1" applyAlignment="1">
      <alignment horizontal="left" vertical="center"/>
    </xf>
    <xf numFmtId="0" fontId="2" fillId="0" borderId="108" xfId="0" applyFont="1" applyBorder="1">
      <alignment vertical="center"/>
    </xf>
    <xf numFmtId="0" fontId="16" fillId="0" borderId="112" xfId="0" applyFont="1" applyBorder="1" applyAlignment="1">
      <alignment horizontal="center" vertical="center"/>
    </xf>
    <xf numFmtId="0" fontId="16" fillId="0" borderId="113" xfId="0" applyFont="1" applyBorder="1" applyAlignment="1">
      <alignment horizontal="center" vertical="center"/>
    </xf>
    <xf numFmtId="0" fontId="16" fillId="0" borderId="114" xfId="0" applyFont="1" applyBorder="1" applyAlignment="1">
      <alignment horizontal="center" vertical="center"/>
    </xf>
    <xf numFmtId="0" fontId="16" fillId="0" borderId="108" xfId="0" applyFont="1" applyBorder="1">
      <alignment vertical="center"/>
    </xf>
    <xf numFmtId="0" fontId="2" fillId="0" borderId="115" xfId="0" applyFont="1" applyBorder="1">
      <alignment vertical="center"/>
    </xf>
    <xf numFmtId="0" fontId="2" fillId="0" borderId="109" xfId="0" applyFont="1" applyBorder="1">
      <alignment vertical="center"/>
    </xf>
    <xf numFmtId="0" fontId="2" fillId="0" borderId="111" xfId="0" applyFont="1" applyBorder="1">
      <alignment vertical="center"/>
    </xf>
    <xf numFmtId="0" fontId="4" fillId="0" borderId="108" xfId="0" applyFont="1" applyBorder="1" applyAlignment="1">
      <alignment horizontal="left" vertical="center"/>
    </xf>
    <xf numFmtId="0" fontId="16" fillId="0" borderId="110" xfId="0" applyFont="1" applyBorder="1" applyAlignment="1">
      <alignment horizontal="left" vertical="center"/>
    </xf>
    <xf numFmtId="0" fontId="16" fillId="0" borderId="110" xfId="0" applyFont="1" applyBorder="1" applyAlignment="1">
      <alignment horizontal="center" vertical="center"/>
    </xf>
    <xf numFmtId="0" fontId="16" fillId="0" borderId="108" xfId="0" applyFont="1" applyBorder="1" applyAlignment="1">
      <alignment horizontal="left" vertical="center"/>
    </xf>
    <xf numFmtId="0" fontId="16" fillId="0" borderId="108" xfId="0" applyFont="1" applyBorder="1" applyAlignment="1">
      <alignment horizontal="center" vertical="center"/>
    </xf>
    <xf numFmtId="0" fontId="2" fillId="0" borderId="112" xfId="0" applyFont="1" applyBorder="1">
      <alignment vertical="center"/>
    </xf>
    <xf numFmtId="0" fontId="43" fillId="0" borderId="108" xfId="0" applyFont="1" applyBorder="1">
      <alignment vertical="center"/>
    </xf>
    <xf numFmtId="0" fontId="45" fillId="0" borderId="0" xfId="0" applyFont="1">
      <alignment vertical="center"/>
    </xf>
    <xf numFmtId="0" fontId="9" fillId="0" borderId="7" xfId="0" applyFont="1" applyBorder="1" applyAlignment="1">
      <alignment horizontal="center" vertical="center"/>
    </xf>
    <xf numFmtId="0" fontId="4" fillId="0" borderId="112" xfId="0" applyFont="1" applyBorder="1" applyAlignment="1">
      <alignment horizontal="left" vertical="center"/>
    </xf>
    <xf numFmtId="0" fontId="2" fillId="0" borderId="114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2" xfId="0" applyFont="1" applyBorder="1">
      <alignment vertical="center"/>
    </xf>
    <xf numFmtId="0" fontId="5" fillId="0" borderId="8" xfId="0" applyFont="1" applyBorder="1" applyAlignment="1">
      <alignment horizontal="left" vertical="top"/>
    </xf>
    <xf numFmtId="0" fontId="5" fillId="0" borderId="13" xfId="0" applyFont="1" applyBorder="1">
      <alignment vertical="center"/>
    </xf>
    <xf numFmtId="0" fontId="5" fillId="0" borderId="9" xfId="0" applyFont="1" applyBorder="1">
      <alignment vertical="center"/>
    </xf>
    <xf numFmtId="0" fontId="5" fillId="0" borderId="1" xfId="0" applyFont="1" applyBorder="1" applyAlignment="1">
      <alignment horizontal="left" vertical="top"/>
    </xf>
    <xf numFmtId="0" fontId="4" fillId="0" borderId="2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4" xfId="0" applyFont="1" applyBorder="1">
      <alignment vertical="center"/>
    </xf>
    <xf numFmtId="0" fontId="9" fillId="0" borderId="2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6" xfId="0" applyFont="1" applyBorder="1">
      <alignment vertical="center"/>
    </xf>
    <xf numFmtId="0" fontId="9" fillId="0" borderId="6" xfId="0" applyFont="1" applyBorder="1" applyAlignment="1">
      <alignment horizontal="left" vertical="center" indent="1"/>
    </xf>
    <xf numFmtId="0" fontId="10" fillId="3" borderId="39" xfId="0" applyFont="1" applyFill="1" applyBorder="1" applyAlignment="1">
      <alignment horizontal="center" vertical="center"/>
    </xf>
    <xf numFmtId="49" fontId="23" fillId="2" borderId="116" xfId="0" applyNumberFormat="1" applyFont="1" applyFill="1" applyBorder="1" applyAlignment="1" applyProtection="1">
      <alignment horizontal="center" vertical="center" shrinkToFit="1"/>
      <protection locked="0"/>
    </xf>
    <xf numFmtId="0" fontId="47" fillId="8" borderId="116" xfId="0" applyFont="1" applyFill="1" applyBorder="1" applyAlignment="1" applyProtection="1">
      <alignment horizontal="center" vertical="center" shrinkToFit="1"/>
      <protection locked="0"/>
    </xf>
    <xf numFmtId="0" fontId="15" fillId="0" borderId="3" xfId="0" applyFont="1" applyBorder="1" applyAlignment="1">
      <alignment horizontal="center" vertical="center"/>
    </xf>
    <xf numFmtId="58" fontId="35" fillId="9" borderId="39" xfId="0" applyNumberFormat="1" applyFont="1" applyFill="1" applyBorder="1" applyAlignment="1">
      <alignment horizontal="center" vertical="center"/>
    </xf>
    <xf numFmtId="0" fontId="35" fillId="9" borderId="39" xfId="0" applyFont="1" applyFill="1" applyBorder="1" applyAlignment="1">
      <alignment horizontal="center" vertical="center"/>
    </xf>
    <xf numFmtId="58" fontId="35" fillId="0" borderId="39" xfId="0" applyNumberFormat="1" applyFont="1" applyBorder="1" applyAlignment="1">
      <alignment horizontal="center" vertical="center"/>
    </xf>
    <xf numFmtId="178" fontId="29" fillId="0" borderId="54" xfId="0" applyNumberFormat="1" applyFont="1" applyBorder="1">
      <alignment vertical="center"/>
    </xf>
    <xf numFmtId="178" fontId="29" fillId="0" borderId="51" xfId="0" applyNumberFormat="1" applyFont="1" applyBorder="1">
      <alignment vertical="center"/>
    </xf>
    <xf numFmtId="180" fontId="29" fillId="0" borderId="54" xfId="0" applyNumberFormat="1" applyFont="1" applyBorder="1">
      <alignment vertical="center"/>
    </xf>
    <xf numFmtId="180" fontId="29" fillId="0" borderId="51" xfId="0" applyNumberFormat="1" applyFont="1" applyBorder="1">
      <alignment vertical="center"/>
    </xf>
    <xf numFmtId="0" fontId="17" fillId="0" borderId="0" xfId="0" applyFont="1">
      <alignment vertical="center"/>
    </xf>
    <xf numFmtId="0" fontId="13" fillId="0" borderId="64" xfId="0" applyFont="1" applyBorder="1">
      <alignment vertical="center"/>
    </xf>
    <xf numFmtId="0" fontId="13" fillId="0" borderId="65" xfId="0" applyFont="1" applyBorder="1">
      <alignment vertical="center"/>
    </xf>
    <xf numFmtId="0" fontId="13" fillId="0" borderId="65" xfId="0" applyFont="1" applyBorder="1" applyAlignment="1">
      <alignment horizontal="center" vertical="center"/>
    </xf>
    <xf numFmtId="49" fontId="13" fillId="0" borderId="65" xfId="0" applyNumberFormat="1" applyFont="1" applyBorder="1">
      <alignment vertical="center"/>
    </xf>
    <xf numFmtId="0" fontId="16" fillId="0" borderId="65" xfId="0" applyFont="1" applyBorder="1">
      <alignment vertical="center"/>
    </xf>
    <xf numFmtId="49" fontId="13" fillId="0" borderId="66" xfId="0" applyNumberFormat="1" applyFont="1" applyBorder="1">
      <alignment vertical="center"/>
    </xf>
    <xf numFmtId="0" fontId="13" fillId="0" borderId="67" xfId="0" applyFont="1" applyBorder="1">
      <alignment vertical="center"/>
    </xf>
    <xf numFmtId="0" fontId="1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49" fontId="13" fillId="0" borderId="0" xfId="0" applyNumberFormat="1" applyFont="1">
      <alignment vertical="center"/>
    </xf>
    <xf numFmtId="49" fontId="13" fillId="0" borderId="68" xfId="0" applyNumberFormat="1" applyFont="1" applyBorder="1">
      <alignment vertical="center"/>
    </xf>
    <xf numFmtId="0" fontId="16" fillId="0" borderId="67" xfId="0" applyFont="1" applyBorder="1">
      <alignment vertical="center"/>
    </xf>
    <xf numFmtId="0" fontId="17" fillId="0" borderId="51" xfId="0" applyFont="1" applyBorder="1" applyAlignment="1">
      <alignment horizontal="center" vertical="center" shrinkToFit="1"/>
    </xf>
    <xf numFmtId="0" fontId="13" fillId="0" borderId="68" xfId="0" applyFont="1" applyBorder="1">
      <alignment vertical="center"/>
    </xf>
    <xf numFmtId="0" fontId="22" fillId="0" borderId="75" xfId="0" applyFont="1" applyBorder="1" applyAlignment="1">
      <alignment horizontal="center" vertical="center"/>
    </xf>
    <xf numFmtId="0" fontId="22" fillId="0" borderId="77" xfId="0" applyFont="1" applyBorder="1" applyAlignment="1">
      <alignment horizontal="center" vertical="center"/>
    </xf>
    <xf numFmtId="0" fontId="22" fillId="0" borderId="51" xfId="0" applyFont="1" applyBorder="1" applyAlignment="1">
      <alignment horizontal="center" vertical="center"/>
    </xf>
    <xf numFmtId="0" fontId="22" fillId="0" borderId="76" xfId="0" applyFont="1" applyBorder="1" applyAlignment="1">
      <alignment horizontal="center" vertical="center"/>
    </xf>
    <xf numFmtId="0" fontId="16" fillId="0" borderId="69" xfId="0" applyFont="1" applyBorder="1">
      <alignment vertical="center"/>
    </xf>
    <xf numFmtId="0" fontId="16" fillId="0" borderId="70" xfId="0" applyFont="1" applyBorder="1">
      <alignment vertical="center"/>
    </xf>
    <xf numFmtId="0" fontId="16" fillId="0" borderId="71" xfId="0" applyFont="1" applyBorder="1">
      <alignment vertical="center"/>
    </xf>
    <xf numFmtId="0" fontId="16" fillId="0" borderId="0" xfId="0" applyFont="1" applyAlignment="1">
      <alignment horizontal="right" vertical="center"/>
    </xf>
    <xf numFmtId="0" fontId="27" fillId="0" borderId="0" xfId="0" applyFont="1">
      <alignment vertical="center"/>
    </xf>
    <xf numFmtId="0" fontId="29" fillId="0" borderId="0" xfId="0" applyFont="1" applyAlignment="1">
      <alignment vertical="top"/>
    </xf>
    <xf numFmtId="0" fontId="29" fillId="0" borderId="0" xfId="0" applyFont="1">
      <alignment vertical="center"/>
    </xf>
    <xf numFmtId="0" fontId="16" fillId="0" borderId="52" xfId="0" applyFont="1" applyBorder="1" applyAlignment="1">
      <alignment horizontal="center" vertical="center"/>
    </xf>
    <xf numFmtId="0" fontId="16" fillId="0" borderId="83" xfId="0" applyFont="1" applyBorder="1">
      <alignment vertical="center"/>
    </xf>
    <xf numFmtId="0" fontId="16" fillId="0" borderId="42" xfId="0" applyFont="1" applyBorder="1" applyAlignment="1">
      <alignment vertical="center" wrapText="1"/>
    </xf>
    <xf numFmtId="0" fontId="16" fillId="0" borderId="43" xfId="0" applyFont="1" applyBorder="1" applyAlignment="1">
      <alignment vertical="center" shrinkToFit="1"/>
    </xf>
    <xf numFmtId="0" fontId="16" fillId="0" borderId="41" xfId="0" applyFont="1" applyBorder="1" applyAlignment="1">
      <alignment vertical="center" wrapText="1"/>
    </xf>
    <xf numFmtId="0" fontId="16" fillId="0" borderId="0" xfId="0" applyFont="1" applyAlignment="1">
      <alignment vertical="center" wrapText="1"/>
    </xf>
    <xf numFmtId="0" fontId="47" fillId="5" borderId="93" xfId="0" applyFont="1" applyFill="1" applyBorder="1" applyAlignment="1">
      <alignment vertical="center" shrinkToFit="1"/>
    </xf>
    <xf numFmtId="0" fontId="16" fillId="0" borderId="44" xfId="0" applyFont="1" applyBorder="1" applyAlignment="1">
      <alignment vertical="center" shrinkToFit="1"/>
    </xf>
    <xf numFmtId="0" fontId="16" fillId="0" borderId="51" xfId="0" applyFont="1" applyBorder="1" applyAlignment="1">
      <alignment vertical="center" shrinkToFit="1"/>
    </xf>
    <xf numFmtId="0" fontId="17" fillId="0" borderId="52" xfId="0" applyFont="1" applyBorder="1" applyAlignment="1">
      <alignment horizontal="center" vertical="center" shrinkToFit="1"/>
    </xf>
    <xf numFmtId="0" fontId="28" fillId="0" borderId="51" xfId="0" applyFont="1" applyBorder="1" applyAlignment="1">
      <alignment horizontal="right" vertical="center" shrinkToFit="1"/>
    </xf>
    <xf numFmtId="0" fontId="28" fillId="0" borderId="84" xfId="0" applyFont="1" applyBorder="1" applyAlignment="1">
      <alignment vertical="center" wrapText="1"/>
    </xf>
    <xf numFmtId="0" fontId="28" fillId="0" borderId="45" xfId="0" applyFont="1" applyBorder="1" applyAlignment="1">
      <alignment vertical="center" wrapText="1"/>
    </xf>
    <xf numFmtId="0" fontId="16" fillId="0" borderId="46" xfId="0" applyFont="1" applyBorder="1" applyAlignment="1">
      <alignment vertical="center" shrinkToFit="1"/>
    </xf>
    <xf numFmtId="0" fontId="36" fillId="0" borderId="0" xfId="0" applyFont="1">
      <alignment vertical="center"/>
    </xf>
    <xf numFmtId="0" fontId="29" fillId="0" borderId="51" xfId="0" applyFont="1" applyBorder="1" applyAlignment="1">
      <alignment horizontal="center" vertical="center"/>
    </xf>
    <xf numFmtId="0" fontId="16" fillId="0" borderId="42" xfId="0" applyFont="1" applyBorder="1">
      <alignment vertical="center"/>
    </xf>
    <xf numFmtId="0" fontId="16" fillId="0" borderId="43" xfId="0" applyFont="1" applyBorder="1">
      <alignment vertical="center"/>
    </xf>
    <xf numFmtId="0" fontId="37" fillId="0" borderId="0" xfId="0" applyFont="1">
      <alignment vertical="center"/>
    </xf>
    <xf numFmtId="0" fontId="16" fillId="4" borderId="52" xfId="0" applyFont="1" applyFill="1" applyBorder="1" applyAlignment="1">
      <alignment horizontal="center" vertical="center"/>
    </xf>
    <xf numFmtId="0" fontId="16" fillId="0" borderId="41" xfId="0" applyFont="1" applyBorder="1">
      <alignment vertical="center"/>
    </xf>
    <xf numFmtId="0" fontId="16" fillId="0" borderId="0" xfId="0" applyFont="1" applyAlignment="1">
      <alignment horizontal="left" vertical="center"/>
    </xf>
    <xf numFmtId="0" fontId="16" fillId="0" borderId="44" xfId="0" applyFont="1" applyBorder="1">
      <alignment vertical="center"/>
    </xf>
    <xf numFmtId="0" fontId="16" fillId="5" borderId="52" xfId="0" applyFont="1" applyFill="1" applyBorder="1" applyAlignment="1">
      <alignment horizontal="center" vertical="center"/>
    </xf>
    <xf numFmtId="0" fontId="16" fillId="0" borderId="84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3" borderId="52" xfId="0" applyFont="1" applyFill="1" applyBorder="1" applyAlignment="1">
      <alignment horizontal="center" vertical="center"/>
    </xf>
    <xf numFmtId="0" fontId="47" fillId="5" borderId="93" xfId="0" applyFont="1" applyFill="1" applyBorder="1" applyAlignment="1">
      <alignment horizontal="center" vertical="center" shrinkToFit="1"/>
    </xf>
    <xf numFmtId="0" fontId="47" fillId="8" borderId="93" xfId="0" applyFont="1" applyFill="1" applyBorder="1" applyAlignment="1">
      <alignment horizontal="center" vertical="center" shrinkToFit="1"/>
    </xf>
    <xf numFmtId="0" fontId="16" fillId="0" borderId="45" xfId="0" applyFont="1" applyBorder="1" applyAlignment="1">
      <alignment horizontal="center" vertical="center" shrinkToFit="1"/>
    </xf>
    <xf numFmtId="0" fontId="16" fillId="0" borderId="41" xfId="0" applyFont="1" applyBorder="1" applyAlignment="1">
      <alignment horizontal="center" vertical="center"/>
    </xf>
    <xf numFmtId="0" fontId="29" fillId="5" borderId="93" xfId="0" applyFont="1" applyFill="1" applyBorder="1" applyAlignment="1">
      <alignment horizontal="center" vertical="center" shrinkToFit="1"/>
    </xf>
    <xf numFmtId="0" fontId="16" fillId="0" borderId="0" xfId="0" applyFont="1" applyAlignment="1">
      <alignment vertical="center" shrinkToFit="1"/>
    </xf>
    <xf numFmtId="49" fontId="16" fillId="0" borderId="0" xfId="0" applyNumberFormat="1" applyFont="1">
      <alignment vertical="center"/>
    </xf>
    <xf numFmtId="0" fontId="16" fillId="4" borderId="0" xfId="0" applyFont="1" applyFill="1" applyAlignment="1">
      <alignment vertical="center" shrinkToFit="1"/>
    </xf>
    <xf numFmtId="0" fontId="16" fillId="4" borderId="0" xfId="0" applyFont="1" applyFill="1">
      <alignment vertical="center"/>
    </xf>
    <xf numFmtId="49" fontId="16" fillId="4" borderId="0" xfId="0" applyNumberFormat="1" applyFont="1" applyFill="1">
      <alignment vertical="center"/>
    </xf>
    <xf numFmtId="0" fontId="16" fillId="5" borderId="0" xfId="0" applyFont="1" applyFill="1" applyAlignment="1">
      <alignment vertical="center" shrinkToFit="1"/>
    </xf>
    <xf numFmtId="0" fontId="16" fillId="5" borderId="0" xfId="0" applyFont="1" applyFill="1">
      <alignment vertical="center"/>
    </xf>
    <xf numFmtId="49" fontId="16" fillId="5" borderId="0" xfId="0" applyNumberFormat="1" applyFont="1" applyFill="1">
      <alignment vertical="center"/>
    </xf>
    <xf numFmtId="0" fontId="16" fillId="3" borderId="0" xfId="0" applyFont="1" applyFill="1" applyAlignment="1">
      <alignment vertical="center" shrinkToFit="1"/>
    </xf>
    <xf numFmtId="0" fontId="16" fillId="3" borderId="0" xfId="0" applyFont="1" applyFill="1">
      <alignment vertical="center"/>
    </xf>
    <xf numFmtId="0" fontId="29" fillId="0" borderId="85" xfId="0" applyFont="1" applyBorder="1" applyAlignment="1">
      <alignment horizontal="center" vertical="center"/>
    </xf>
    <xf numFmtId="0" fontId="29" fillId="4" borderId="51" xfId="0" applyFont="1" applyFill="1" applyBorder="1" applyAlignment="1">
      <alignment horizontal="center" vertical="center"/>
    </xf>
    <xf numFmtId="0" fontId="32" fillId="0" borderId="52" xfId="0" applyFont="1" applyBorder="1" applyAlignment="1">
      <alignment horizontal="center" vertical="center"/>
    </xf>
    <xf numFmtId="0" fontId="29" fillId="0" borderId="88" xfId="0" applyFont="1" applyBorder="1" applyAlignment="1">
      <alignment horizontal="center" vertical="center"/>
    </xf>
    <xf numFmtId="186" fontId="29" fillId="5" borderId="105" xfId="0" applyNumberFormat="1" applyFont="1" applyFill="1" applyBorder="1" applyAlignment="1">
      <alignment horizontal="center" vertical="top" shrinkToFit="1"/>
    </xf>
    <xf numFmtId="186" fontId="29" fillId="5" borderId="103" xfId="0" applyNumberFormat="1" applyFont="1" applyFill="1" applyBorder="1" applyAlignment="1">
      <alignment horizontal="center" vertical="top" shrinkToFit="1"/>
    </xf>
    <xf numFmtId="0" fontId="25" fillId="0" borderId="47" xfId="0" applyFont="1" applyBorder="1">
      <alignment vertical="center"/>
    </xf>
    <xf numFmtId="0" fontId="42" fillId="6" borderId="47" xfId="0" applyFont="1" applyFill="1" applyBorder="1" applyAlignment="1">
      <alignment horizontal="center" vertical="center" shrinkToFit="1"/>
    </xf>
    <xf numFmtId="186" fontId="29" fillId="5" borderId="0" xfId="0" applyNumberFormat="1" applyFont="1" applyFill="1" applyAlignment="1">
      <alignment horizontal="center" vertical="top" shrinkToFit="1"/>
    </xf>
    <xf numFmtId="0" fontId="16" fillId="0" borderId="50" xfId="0" applyFont="1" applyBorder="1">
      <alignment vertical="center"/>
    </xf>
    <xf numFmtId="0" fontId="16" fillId="0" borderId="50" xfId="0" applyFont="1" applyBorder="1" applyAlignment="1">
      <alignment horizontal="right" vertical="center"/>
    </xf>
    <xf numFmtId="0" fontId="27" fillId="0" borderId="0" xfId="0" applyFont="1" applyAlignment="1">
      <alignment horizontal="center" vertical="center" wrapText="1"/>
    </xf>
    <xf numFmtId="0" fontId="16" fillId="0" borderId="106" xfId="0" applyFont="1" applyBorder="1">
      <alignment vertical="center"/>
    </xf>
    <xf numFmtId="0" fontId="17" fillId="0" borderId="106" xfId="0" applyFont="1" applyBorder="1">
      <alignment vertical="center"/>
    </xf>
    <xf numFmtId="176" fontId="24" fillId="2" borderId="101" xfId="0" applyNumberFormat="1" applyFont="1" applyFill="1" applyBorder="1" applyAlignment="1" applyProtection="1">
      <alignment horizontal="center" vertical="center" shrinkToFit="1"/>
      <protection locked="0"/>
    </xf>
    <xf numFmtId="176" fontId="24" fillId="2" borderId="10" xfId="0" applyNumberFormat="1" applyFont="1" applyFill="1" applyBorder="1" applyAlignment="1" applyProtection="1">
      <alignment horizontal="center" vertical="center" shrinkToFit="1"/>
      <protection locked="0"/>
    </xf>
    <xf numFmtId="176" fontId="24" fillId="2" borderId="2" xfId="0" applyNumberFormat="1" applyFont="1" applyFill="1" applyBorder="1" applyAlignment="1" applyProtection="1">
      <alignment horizontal="center" vertical="center" shrinkToFit="1"/>
      <protection locked="0"/>
    </xf>
    <xf numFmtId="176" fontId="24" fillId="2" borderId="1" xfId="0" applyNumberFormat="1" applyFont="1" applyFill="1" applyBorder="1" applyAlignment="1" applyProtection="1">
      <alignment horizontal="center" vertical="center" shrinkToFit="1"/>
      <protection locked="0"/>
    </xf>
    <xf numFmtId="176" fontId="24" fillId="2" borderId="102" xfId="0" applyNumberFormat="1" applyFont="1" applyFill="1" applyBorder="1" applyAlignment="1" applyProtection="1">
      <alignment horizontal="center" vertical="center" shrinkToFit="1"/>
      <protection locked="0"/>
    </xf>
    <xf numFmtId="176" fontId="24" fillId="2" borderId="3" xfId="0" applyNumberFormat="1" applyFont="1" applyFill="1" applyBorder="1" applyAlignment="1" applyProtection="1">
      <alignment horizontal="center" vertical="center" shrinkToFit="1"/>
      <protection locked="0"/>
    </xf>
    <xf numFmtId="176" fontId="24" fillId="2" borderId="6" xfId="0" applyNumberFormat="1" applyFont="1" applyFill="1" applyBorder="1" applyAlignment="1" applyProtection="1">
      <alignment horizontal="center" vertical="center" shrinkToFit="1"/>
      <protection locked="0"/>
    </xf>
    <xf numFmtId="176" fontId="24" fillId="2" borderId="5" xfId="0" applyNumberFormat="1" applyFont="1" applyFill="1" applyBorder="1" applyAlignment="1" applyProtection="1">
      <alignment horizontal="center" vertical="center" shrinkToFit="1"/>
      <protection locked="0"/>
    </xf>
    <xf numFmtId="0" fontId="38" fillId="2" borderId="120" xfId="0" applyFont="1" applyFill="1" applyBorder="1" applyAlignment="1" applyProtection="1">
      <alignment vertical="center" shrinkToFit="1"/>
      <protection locked="0"/>
    </xf>
    <xf numFmtId="0" fontId="38" fillId="2" borderId="121" xfId="0" applyFont="1" applyFill="1" applyBorder="1" applyAlignment="1" applyProtection="1">
      <alignment vertical="center" shrinkToFit="1"/>
      <protection locked="0"/>
    </xf>
    <xf numFmtId="0" fontId="38" fillId="2" borderId="122" xfId="0" applyFont="1" applyFill="1" applyBorder="1" applyAlignment="1" applyProtection="1">
      <alignment vertical="center" shrinkToFit="1"/>
      <protection locked="0"/>
    </xf>
    <xf numFmtId="0" fontId="38" fillId="2" borderId="123" xfId="0" applyFont="1" applyFill="1" applyBorder="1" applyAlignment="1" applyProtection="1">
      <alignment vertical="center" shrinkToFit="1"/>
      <protection locked="0"/>
    </xf>
    <xf numFmtId="0" fontId="38" fillId="2" borderId="0" xfId="0" applyFont="1" applyFill="1" applyAlignment="1" applyProtection="1">
      <alignment vertical="center" shrinkToFit="1"/>
      <protection locked="0"/>
    </xf>
    <xf numFmtId="0" fontId="38" fillId="2" borderId="124" xfId="0" applyFont="1" applyFill="1" applyBorder="1" applyAlignment="1" applyProtection="1">
      <alignment vertical="center" shrinkToFit="1"/>
      <protection locked="0"/>
    </xf>
    <xf numFmtId="0" fontId="38" fillId="2" borderId="125" xfId="0" applyFont="1" applyFill="1" applyBorder="1" applyAlignment="1" applyProtection="1">
      <alignment vertical="center" shrinkToFit="1"/>
      <protection locked="0"/>
    </xf>
    <xf numFmtId="0" fontId="38" fillId="2" borderId="126" xfId="0" applyFont="1" applyFill="1" applyBorder="1" applyAlignment="1" applyProtection="1">
      <alignment vertical="center" shrinkToFit="1"/>
      <protection locked="0"/>
    </xf>
    <xf numFmtId="0" fontId="38" fillId="2" borderId="127" xfId="0" applyFont="1" applyFill="1" applyBorder="1" applyAlignment="1" applyProtection="1">
      <alignment vertical="center" shrinkToFit="1"/>
      <protection locked="0"/>
    </xf>
    <xf numFmtId="0" fontId="5" fillId="0" borderId="11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38" fontId="21" fillId="5" borderId="39" xfId="1" applyFont="1" applyFill="1" applyBorder="1" applyAlignment="1" applyProtection="1">
      <alignment horizontal="center" vertical="center"/>
      <protection locked="0"/>
    </xf>
    <xf numFmtId="177" fontId="21" fillId="2" borderId="1" xfId="1" applyNumberFormat="1" applyFont="1" applyFill="1" applyBorder="1" applyAlignment="1" applyProtection="1">
      <alignment vertical="center" shrinkToFit="1"/>
      <protection locked="0"/>
    </xf>
    <xf numFmtId="177" fontId="21" fillId="2" borderId="10" xfId="1" applyNumberFormat="1" applyFont="1" applyFill="1" applyBorder="1" applyAlignment="1" applyProtection="1">
      <alignment vertical="center" shrinkToFit="1"/>
      <protection locked="0"/>
    </xf>
    <xf numFmtId="177" fontId="21" fillId="2" borderId="2" xfId="1" applyNumberFormat="1" applyFont="1" applyFill="1" applyBorder="1" applyAlignment="1" applyProtection="1">
      <alignment vertical="center" shrinkToFit="1"/>
      <protection locked="0"/>
    </xf>
    <xf numFmtId="177" fontId="21" fillId="2" borderId="5" xfId="1" applyNumberFormat="1" applyFont="1" applyFill="1" applyBorder="1" applyAlignment="1" applyProtection="1">
      <alignment vertical="center" shrinkToFit="1"/>
      <protection locked="0"/>
    </xf>
    <xf numFmtId="177" fontId="21" fillId="2" borderId="3" xfId="1" applyNumberFormat="1" applyFont="1" applyFill="1" applyBorder="1" applyAlignment="1" applyProtection="1">
      <alignment vertical="center" shrinkToFit="1"/>
      <protection locked="0"/>
    </xf>
    <xf numFmtId="177" fontId="21" fillId="2" borderId="6" xfId="1" applyNumberFormat="1" applyFont="1" applyFill="1" applyBorder="1" applyAlignment="1" applyProtection="1">
      <alignment vertical="center" shrinkToFit="1"/>
      <protection locked="0"/>
    </xf>
    <xf numFmtId="177" fontId="21" fillId="0" borderId="1" xfId="1" applyNumberFormat="1" applyFont="1" applyBorder="1" applyAlignment="1" applyProtection="1">
      <alignment vertical="center" shrinkToFit="1"/>
    </xf>
    <xf numFmtId="177" fontId="21" fillId="0" borderId="10" xfId="1" applyNumberFormat="1" applyFont="1" applyBorder="1" applyAlignment="1" applyProtection="1">
      <alignment vertical="center" shrinkToFit="1"/>
    </xf>
    <xf numFmtId="177" fontId="21" fillId="0" borderId="2" xfId="1" applyNumberFormat="1" applyFont="1" applyBorder="1" applyAlignment="1" applyProtection="1">
      <alignment vertical="center" shrinkToFit="1"/>
    </xf>
    <xf numFmtId="177" fontId="21" fillId="0" borderId="5" xfId="1" applyNumberFormat="1" applyFont="1" applyBorder="1" applyAlignment="1" applyProtection="1">
      <alignment vertical="center" shrinkToFit="1"/>
    </xf>
    <xf numFmtId="177" fontId="21" fillId="0" borderId="3" xfId="1" applyNumberFormat="1" applyFont="1" applyBorder="1" applyAlignment="1" applyProtection="1">
      <alignment vertical="center" shrinkToFit="1"/>
    </xf>
    <xf numFmtId="177" fontId="21" fillId="0" borderId="6" xfId="1" applyNumberFormat="1" applyFont="1" applyBorder="1" applyAlignment="1" applyProtection="1">
      <alignment vertical="center" shrinkToFit="1"/>
    </xf>
    <xf numFmtId="177" fontId="21" fillId="5" borderId="1" xfId="2" applyNumberFormat="1" applyFont="1" applyFill="1" applyBorder="1" applyAlignment="1" applyProtection="1">
      <alignment horizontal="center" vertical="center" shrinkToFit="1"/>
    </xf>
    <xf numFmtId="177" fontId="21" fillId="5" borderId="2" xfId="2" applyNumberFormat="1" applyFont="1" applyFill="1" applyBorder="1" applyAlignment="1" applyProtection="1">
      <alignment horizontal="center" vertical="center" shrinkToFit="1"/>
    </xf>
    <xf numFmtId="177" fontId="21" fillId="5" borderId="5" xfId="2" applyNumberFormat="1" applyFont="1" applyFill="1" applyBorder="1" applyAlignment="1" applyProtection="1">
      <alignment horizontal="center" vertical="center" shrinkToFit="1"/>
    </xf>
    <xf numFmtId="177" fontId="21" fillId="5" borderId="6" xfId="2" applyNumberFormat="1" applyFont="1" applyFill="1" applyBorder="1" applyAlignment="1" applyProtection="1">
      <alignment horizontal="center" vertical="center" shrinkToFit="1"/>
    </xf>
    <xf numFmtId="177" fontId="21" fillId="5" borderId="1" xfId="1" applyNumberFormat="1" applyFont="1" applyFill="1" applyBorder="1" applyAlignment="1" applyProtection="1">
      <alignment vertical="center" shrinkToFit="1"/>
    </xf>
    <xf numFmtId="177" fontId="21" fillId="5" borderId="10" xfId="1" applyNumberFormat="1" applyFont="1" applyFill="1" applyBorder="1" applyAlignment="1" applyProtection="1">
      <alignment vertical="center" shrinkToFit="1"/>
    </xf>
    <xf numFmtId="177" fontId="21" fillId="5" borderId="2" xfId="1" applyNumberFormat="1" applyFont="1" applyFill="1" applyBorder="1" applyAlignment="1" applyProtection="1">
      <alignment vertical="center" shrinkToFit="1"/>
    </xf>
    <xf numFmtId="177" fontId="21" fillId="5" borderId="5" xfId="1" applyNumberFormat="1" applyFont="1" applyFill="1" applyBorder="1" applyAlignment="1" applyProtection="1">
      <alignment vertical="center" shrinkToFit="1"/>
    </xf>
    <xf numFmtId="177" fontId="21" fillId="5" borderId="3" xfId="1" applyNumberFormat="1" applyFont="1" applyFill="1" applyBorder="1" applyAlignment="1" applyProtection="1">
      <alignment vertical="center" shrinkToFit="1"/>
    </xf>
    <xf numFmtId="177" fontId="21" fillId="5" borderId="6" xfId="1" applyNumberFormat="1" applyFont="1" applyFill="1" applyBorder="1" applyAlignment="1" applyProtection="1">
      <alignment vertical="center" shrinkToFit="1"/>
    </xf>
    <xf numFmtId="0" fontId="2" fillId="3" borderId="39" xfId="0" applyFont="1" applyFill="1" applyBorder="1" applyAlignment="1">
      <alignment horizontal="center" vertical="center"/>
    </xf>
    <xf numFmtId="176" fontId="22" fillId="2" borderId="99" xfId="0" applyNumberFormat="1" applyFont="1" applyFill="1" applyBorder="1" applyAlignment="1" applyProtection="1">
      <alignment horizontal="center" vertical="center" wrapText="1"/>
      <protection locked="0"/>
    </xf>
    <xf numFmtId="176" fontId="22" fillId="2" borderId="100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38" fillId="2" borderId="117" xfId="0" applyFont="1" applyFill="1" applyBorder="1" applyAlignment="1" applyProtection="1">
      <alignment horizontal="left" vertical="center" shrinkToFit="1"/>
      <protection locked="0"/>
    </xf>
    <xf numFmtId="0" fontId="38" fillId="2" borderId="119" xfId="0" applyFont="1" applyFill="1" applyBorder="1" applyAlignment="1" applyProtection="1">
      <alignment horizontal="left" vertical="center" shrinkToFit="1"/>
      <protection locked="0"/>
    </xf>
    <xf numFmtId="0" fontId="38" fillId="2" borderId="118" xfId="0" applyFont="1" applyFill="1" applyBorder="1" applyAlignment="1" applyProtection="1">
      <alignment horizontal="left" vertical="center" shrinkToFit="1"/>
      <protection locked="0"/>
    </xf>
    <xf numFmtId="49" fontId="21" fillId="0" borderId="14" xfId="0" applyNumberFormat="1" applyFont="1" applyBorder="1" applyAlignment="1">
      <alignment horizontal="center" vertical="center"/>
    </xf>
    <xf numFmtId="0" fontId="46" fillId="2" borderId="117" xfId="0" applyFont="1" applyFill="1" applyBorder="1" applyAlignment="1" applyProtection="1">
      <alignment horizontal="center" vertical="center" shrinkToFit="1"/>
      <protection locked="0"/>
    </xf>
    <xf numFmtId="0" fontId="46" fillId="2" borderId="118" xfId="0" applyFont="1" applyFill="1" applyBorder="1" applyAlignment="1" applyProtection="1">
      <alignment horizontal="center" vertical="center" shrinkToFit="1"/>
      <protection locked="0"/>
    </xf>
    <xf numFmtId="0" fontId="23" fillId="2" borderId="117" xfId="0" applyFont="1" applyFill="1" applyBorder="1" applyAlignment="1" applyProtection="1">
      <alignment horizontal="center" vertical="center" shrinkToFit="1"/>
      <protection locked="0"/>
    </xf>
    <xf numFmtId="0" fontId="23" fillId="2" borderId="118" xfId="0" applyFont="1" applyFill="1" applyBorder="1" applyAlignment="1" applyProtection="1">
      <alignment horizontal="center" vertical="center" shrinkToFit="1"/>
      <protection locked="0"/>
    </xf>
    <xf numFmtId="178" fontId="47" fillId="8" borderId="117" xfId="0" applyNumberFormat="1" applyFont="1" applyFill="1" applyBorder="1" applyAlignment="1" applyProtection="1">
      <alignment horizontal="center" vertical="center" shrinkToFit="1"/>
      <protection locked="0"/>
    </xf>
    <xf numFmtId="178" fontId="47" fillId="8" borderId="119" xfId="0" applyNumberFormat="1" applyFont="1" applyFill="1" applyBorder="1" applyAlignment="1" applyProtection="1">
      <alignment horizontal="center" vertical="center" shrinkToFit="1"/>
      <protection locked="0"/>
    </xf>
    <xf numFmtId="178" fontId="47" fillId="8" borderId="118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27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9" fillId="0" borderId="0" xfId="0" applyFont="1" applyAlignment="1">
      <alignment horizontal="right" vertical="center" indent="1"/>
    </xf>
    <xf numFmtId="0" fontId="9" fillId="0" borderId="4" xfId="0" applyFont="1" applyBorder="1" applyAlignment="1">
      <alignment horizontal="right" vertical="center" indent="1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5" fillId="0" borderId="13" xfId="0" applyFont="1" applyBorder="1" applyAlignment="1">
      <alignment horizontal="distributed" vertical="center"/>
    </xf>
    <xf numFmtId="0" fontId="5" fillId="0" borderId="10" xfId="0" applyFont="1" applyBorder="1" applyAlignment="1">
      <alignment horizontal="left" vertical="top"/>
    </xf>
    <xf numFmtId="0" fontId="5" fillId="0" borderId="2" xfId="0" applyFont="1" applyBorder="1" applyAlignment="1">
      <alignment horizontal="left" vertical="top"/>
    </xf>
    <xf numFmtId="0" fontId="4" fillId="0" borderId="26" xfId="0" applyFont="1" applyBorder="1" applyAlignment="1">
      <alignment horizontal="center" vertical="center" wrapText="1"/>
    </xf>
    <xf numFmtId="0" fontId="0" fillId="0" borderId="4" xfId="0" applyBorder="1" applyAlignment="1"/>
    <xf numFmtId="0" fontId="0" fillId="0" borderId="5" xfId="0" applyBorder="1" applyAlignment="1"/>
    <xf numFmtId="0" fontId="0" fillId="0" borderId="6" xfId="0" applyBorder="1" applyAlignment="1"/>
    <xf numFmtId="0" fontId="10" fillId="2" borderId="120" xfId="0" applyFont="1" applyFill="1" applyBorder="1" applyAlignment="1" applyProtection="1">
      <alignment horizontal="center" vertical="center" wrapText="1" shrinkToFit="1"/>
      <protection locked="0"/>
    </xf>
    <xf numFmtId="0" fontId="10" fillId="2" borderId="121" xfId="0" applyFont="1" applyFill="1" applyBorder="1" applyAlignment="1" applyProtection="1">
      <alignment horizontal="center" vertical="center" shrinkToFit="1"/>
      <protection locked="0"/>
    </xf>
    <xf numFmtId="0" fontId="10" fillId="2" borderId="122" xfId="0" applyFont="1" applyFill="1" applyBorder="1" applyAlignment="1" applyProtection="1">
      <alignment horizontal="center" vertical="center" shrinkToFit="1"/>
      <protection locked="0"/>
    </xf>
    <xf numFmtId="0" fontId="10" fillId="2" borderId="123" xfId="0" applyFont="1" applyFill="1" applyBorder="1" applyAlignment="1" applyProtection="1">
      <alignment horizontal="center" vertical="center" shrinkToFit="1"/>
      <protection locked="0"/>
    </xf>
    <xf numFmtId="0" fontId="10" fillId="2" borderId="0" xfId="0" applyFont="1" applyFill="1" applyAlignment="1" applyProtection="1">
      <alignment horizontal="center" vertical="center" shrinkToFit="1"/>
      <protection locked="0"/>
    </xf>
    <xf numFmtId="0" fontId="10" fillId="2" borderId="124" xfId="0" applyFont="1" applyFill="1" applyBorder="1" applyAlignment="1" applyProtection="1">
      <alignment horizontal="center" vertical="center" shrinkToFit="1"/>
      <protection locked="0"/>
    </xf>
    <xf numFmtId="0" fontId="10" fillId="2" borderId="125" xfId="0" applyFont="1" applyFill="1" applyBorder="1" applyAlignment="1" applyProtection="1">
      <alignment horizontal="center" vertical="center" shrinkToFit="1"/>
      <protection locked="0"/>
    </xf>
    <xf numFmtId="0" fontId="10" fillId="2" borderId="126" xfId="0" applyFont="1" applyFill="1" applyBorder="1" applyAlignment="1" applyProtection="1">
      <alignment horizontal="center" vertical="center" shrinkToFit="1"/>
      <protection locked="0"/>
    </xf>
    <xf numFmtId="0" fontId="10" fillId="2" borderId="127" xfId="0" applyFont="1" applyFill="1" applyBorder="1" applyAlignment="1" applyProtection="1">
      <alignment horizontal="center" vertical="center" shrinkToFit="1"/>
      <protection locked="0"/>
    </xf>
    <xf numFmtId="49" fontId="23" fillId="2" borderId="117" xfId="0" applyNumberFormat="1" applyFont="1" applyFill="1" applyBorder="1" applyAlignment="1" applyProtection="1">
      <alignment horizontal="center" vertical="center" shrinkToFit="1"/>
      <protection locked="0"/>
    </xf>
    <xf numFmtId="49" fontId="23" fillId="2" borderId="118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117" xfId="0" applyFont="1" applyFill="1" applyBorder="1" applyAlignment="1" applyProtection="1">
      <alignment horizontal="center" vertical="center" shrinkToFit="1"/>
      <protection locked="0"/>
    </xf>
    <xf numFmtId="0" fontId="10" fillId="2" borderId="119" xfId="0" applyFont="1" applyFill="1" applyBorder="1" applyAlignment="1" applyProtection="1">
      <alignment horizontal="center" vertical="center" shrinkToFit="1"/>
      <protection locked="0"/>
    </xf>
    <xf numFmtId="0" fontId="10" fillId="2" borderId="118" xfId="0" applyFont="1" applyFill="1" applyBorder="1" applyAlignment="1" applyProtection="1">
      <alignment horizontal="center" vertical="center" shrinkToFit="1"/>
      <protection locked="0"/>
    </xf>
    <xf numFmtId="0" fontId="9" fillId="0" borderId="9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49" fontId="21" fillId="0" borderId="13" xfId="0" applyNumberFormat="1" applyFont="1" applyBorder="1" applyAlignment="1">
      <alignment horizontal="center" vertical="center"/>
    </xf>
    <xf numFmtId="0" fontId="44" fillId="2" borderId="117" xfId="0" applyFont="1" applyFill="1" applyBorder="1" applyAlignment="1" applyProtection="1">
      <alignment horizontal="center" vertical="center" shrinkToFit="1"/>
      <protection locked="0"/>
    </xf>
    <xf numFmtId="0" fontId="44" fillId="2" borderId="118" xfId="0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1" fillId="0" borderId="8" xfId="0" applyNumberFormat="1" applyFont="1" applyBorder="1" applyAlignment="1">
      <alignment horizontal="center" vertical="center"/>
    </xf>
    <xf numFmtId="49" fontId="21" fillId="0" borderId="11" xfId="0" applyNumberFormat="1" applyFont="1" applyBorder="1" applyAlignment="1">
      <alignment horizontal="center" vertical="center"/>
    </xf>
    <xf numFmtId="49" fontId="21" fillId="0" borderId="12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3" fillId="3" borderId="39" xfId="0" applyFont="1" applyFill="1" applyBorder="1" applyAlignment="1">
      <alignment horizontal="center" vertical="center"/>
    </xf>
    <xf numFmtId="177" fontId="21" fillId="0" borderId="1" xfId="1" applyNumberFormat="1" applyFont="1" applyFill="1" applyBorder="1" applyAlignment="1" applyProtection="1">
      <alignment vertical="center" shrinkToFit="1"/>
    </xf>
    <xf numFmtId="177" fontId="21" fillId="0" borderId="10" xfId="1" applyNumberFormat="1" applyFont="1" applyFill="1" applyBorder="1" applyAlignment="1" applyProtection="1">
      <alignment vertical="center" shrinkToFit="1"/>
    </xf>
    <xf numFmtId="177" fontId="21" fillId="0" borderId="2" xfId="1" applyNumberFormat="1" applyFont="1" applyFill="1" applyBorder="1" applyAlignment="1" applyProtection="1">
      <alignment vertical="center" shrinkToFit="1"/>
    </xf>
    <xf numFmtId="177" fontId="21" fillId="0" borderId="5" xfId="1" applyNumberFormat="1" applyFont="1" applyFill="1" applyBorder="1" applyAlignment="1" applyProtection="1">
      <alignment vertical="center" shrinkToFit="1"/>
    </xf>
    <xf numFmtId="177" fontId="21" fillId="0" borderId="3" xfId="1" applyNumberFormat="1" applyFont="1" applyFill="1" applyBorder="1" applyAlignment="1" applyProtection="1">
      <alignment vertical="center" shrinkToFit="1"/>
    </xf>
    <xf numFmtId="177" fontId="21" fillId="0" borderId="6" xfId="1" applyNumberFormat="1" applyFont="1" applyFill="1" applyBorder="1" applyAlignment="1" applyProtection="1">
      <alignment vertical="center" shrinkToFit="1"/>
    </xf>
    <xf numFmtId="0" fontId="2" fillId="0" borderId="97" xfId="0" applyFont="1" applyBorder="1" applyAlignment="1" applyProtection="1">
      <alignment horizontal="center" vertical="center" wrapText="1"/>
      <protection locked="0"/>
    </xf>
    <xf numFmtId="0" fontId="2" fillId="0" borderId="98" xfId="0" applyFont="1" applyBorder="1" applyAlignment="1" applyProtection="1">
      <alignment horizontal="center" vertical="center" wrapText="1"/>
      <protection locked="0"/>
    </xf>
    <xf numFmtId="0" fontId="4" fillId="0" borderId="39" xfId="0" applyFont="1" applyBorder="1" applyAlignment="1">
      <alignment horizontal="center" vertical="center" wrapText="1"/>
    </xf>
    <xf numFmtId="0" fontId="13" fillId="3" borderId="39" xfId="0" applyFont="1" applyFill="1" applyBorder="1" applyAlignment="1">
      <alignment horizontal="center" vertical="center" wrapText="1"/>
    </xf>
    <xf numFmtId="0" fontId="2" fillId="5" borderId="39" xfId="0" applyFont="1" applyFill="1" applyBorder="1" applyAlignment="1">
      <alignment horizontal="center" vertical="center"/>
    </xf>
    <xf numFmtId="176" fontId="11" fillId="2" borderId="99" xfId="0" applyNumberFormat="1" applyFont="1" applyFill="1" applyBorder="1" applyAlignment="1" applyProtection="1">
      <alignment horizontal="center" vertical="center" wrapText="1"/>
      <protection locked="0"/>
    </xf>
    <xf numFmtId="176" fontId="11" fillId="2" borderId="100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40" xfId="0" applyFont="1" applyBorder="1" applyAlignment="1">
      <alignment horizontal="center" vertical="center"/>
    </xf>
    <xf numFmtId="49" fontId="21" fillId="2" borderId="1" xfId="0" applyNumberFormat="1" applyFont="1" applyFill="1" applyBorder="1" applyAlignment="1" applyProtection="1">
      <alignment horizontal="center" vertical="center"/>
      <protection locked="0"/>
    </xf>
    <xf numFmtId="49" fontId="21" fillId="2" borderId="10" xfId="0" applyNumberFormat="1" applyFont="1" applyFill="1" applyBorder="1" applyAlignment="1" applyProtection="1">
      <alignment horizontal="center" vertical="center"/>
      <protection locked="0"/>
    </xf>
    <xf numFmtId="49" fontId="21" fillId="2" borderId="2" xfId="0" applyNumberFormat="1" applyFont="1" applyFill="1" applyBorder="1" applyAlignment="1" applyProtection="1">
      <alignment horizontal="center" vertical="center"/>
      <protection locked="0"/>
    </xf>
    <xf numFmtId="49" fontId="21" fillId="2" borderId="5" xfId="0" applyNumberFormat="1" applyFont="1" applyFill="1" applyBorder="1" applyAlignment="1" applyProtection="1">
      <alignment horizontal="center" vertical="center"/>
      <protection locked="0"/>
    </xf>
    <xf numFmtId="49" fontId="21" fillId="2" borderId="3" xfId="0" applyNumberFormat="1" applyFont="1" applyFill="1" applyBorder="1" applyAlignment="1" applyProtection="1">
      <alignment horizontal="center" vertical="center"/>
      <protection locked="0"/>
    </xf>
    <xf numFmtId="49" fontId="21" fillId="2" borderId="6" xfId="0" applyNumberFormat="1" applyFont="1" applyFill="1" applyBorder="1" applyAlignment="1" applyProtection="1">
      <alignment horizontal="center" vertical="center"/>
      <protection locked="0"/>
    </xf>
    <xf numFmtId="0" fontId="38" fillId="2" borderId="117" xfId="0" applyFont="1" applyFill="1" applyBorder="1" applyAlignment="1" applyProtection="1">
      <alignment horizontal="center" vertical="center"/>
      <protection locked="0"/>
    </xf>
    <xf numFmtId="0" fontId="38" fillId="2" borderId="119" xfId="0" applyFont="1" applyFill="1" applyBorder="1" applyAlignment="1" applyProtection="1">
      <alignment horizontal="center" vertical="center"/>
      <protection locked="0"/>
    </xf>
    <xf numFmtId="0" fontId="38" fillId="2" borderId="118" xfId="0" applyFont="1" applyFill="1" applyBorder="1" applyAlignment="1" applyProtection="1">
      <alignment horizontal="center" vertical="center"/>
      <protection locked="0"/>
    </xf>
    <xf numFmtId="0" fontId="38" fillId="2" borderId="117" xfId="0" applyFont="1" applyFill="1" applyBorder="1" applyAlignment="1" applyProtection="1">
      <alignment horizontal="left" vertical="center"/>
      <protection locked="0"/>
    </xf>
    <xf numFmtId="0" fontId="38" fillId="2" borderId="119" xfId="0" applyFont="1" applyFill="1" applyBorder="1" applyAlignment="1" applyProtection="1">
      <alignment horizontal="left" vertical="center"/>
      <protection locked="0"/>
    </xf>
    <xf numFmtId="0" fontId="38" fillId="2" borderId="118" xfId="0" applyFont="1" applyFill="1" applyBorder="1" applyAlignment="1" applyProtection="1">
      <alignment horizontal="left" vertical="center"/>
      <protection locked="0"/>
    </xf>
    <xf numFmtId="38" fontId="42" fillId="6" borderId="47" xfId="1" applyFont="1" applyFill="1" applyBorder="1" applyAlignment="1" applyProtection="1">
      <alignment vertical="center" shrinkToFit="1"/>
    </xf>
    <xf numFmtId="0" fontId="42" fillId="6" borderId="47" xfId="0" applyFont="1" applyFill="1" applyBorder="1" applyAlignment="1">
      <alignment vertical="center" shrinkToFit="1"/>
    </xf>
    <xf numFmtId="49" fontId="16" fillId="0" borderId="51" xfId="0" applyNumberFormat="1" applyFont="1" applyBorder="1" applyAlignment="1">
      <alignment horizontal="center" vertical="center"/>
    </xf>
    <xf numFmtId="179" fontId="30" fillId="4" borderId="51" xfId="0" applyNumberFormat="1" applyFont="1" applyFill="1" applyBorder="1" applyAlignment="1">
      <alignment horizontal="right" vertical="center"/>
    </xf>
    <xf numFmtId="179" fontId="30" fillId="4" borderId="59" xfId="0" applyNumberFormat="1" applyFont="1" applyFill="1" applyBorder="1" applyAlignment="1">
      <alignment horizontal="right" vertical="center"/>
    </xf>
    <xf numFmtId="179" fontId="30" fillId="5" borderId="51" xfId="0" applyNumberFormat="1" applyFont="1" applyFill="1" applyBorder="1" applyAlignment="1">
      <alignment horizontal="right" vertical="center"/>
    </xf>
    <xf numFmtId="179" fontId="30" fillId="5" borderId="59" xfId="0" applyNumberFormat="1" applyFont="1" applyFill="1" applyBorder="1" applyAlignment="1">
      <alignment horizontal="right" vertical="center"/>
    </xf>
    <xf numFmtId="182" fontId="29" fillId="5" borderId="51" xfId="0" applyNumberFormat="1" applyFont="1" applyFill="1" applyBorder="1" applyAlignment="1">
      <alignment horizontal="center" vertical="center" shrinkToFit="1"/>
    </xf>
    <xf numFmtId="0" fontId="29" fillId="0" borderId="60" xfId="0" applyFont="1" applyBorder="1" applyAlignment="1">
      <alignment horizontal="center" vertical="center"/>
    </xf>
    <xf numFmtId="0" fontId="29" fillId="0" borderId="54" xfId="0" applyFont="1" applyBorder="1" applyAlignment="1">
      <alignment horizontal="center" vertical="center"/>
    </xf>
    <xf numFmtId="0" fontId="16" fillId="0" borderId="51" xfId="0" applyFont="1" applyBorder="1" applyAlignment="1">
      <alignment horizontal="center" vertical="center" wrapText="1"/>
    </xf>
    <xf numFmtId="179" fontId="30" fillId="0" borderId="51" xfId="0" applyNumberFormat="1" applyFont="1" applyBorder="1" applyAlignment="1">
      <alignment horizontal="right" vertical="center"/>
    </xf>
    <xf numFmtId="179" fontId="30" fillId="0" borderId="59" xfId="0" applyNumberFormat="1" applyFont="1" applyBorder="1" applyAlignment="1">
      <alignment horizontal="right" vertical="center"/>
    </xf>
    <xf numFmtId="0" fontId="13" fillId="0" borderId="51" xfId="0" applyFont="1" applyBorder="1" applyAlignment="1">
      <alignment horizontal="center" vertical="center"/>
    </xf>
    <xf numFmtId="0" fontId="13" fillId="0" borderId="52" xfId="0" applyFont="1" applyBorder="1" applyAlignment="1">
      <alignment horizontal="center" vertical="center"/>
    </xf>
    <xf numFmtId="0" fontId="29" fillId="4" borderId="54" xfId="0" applyFont="1" applyFill="1" applyBorder="1" applyAlignment="1">
      <alignment horizontal="center" vertical="center"/>
    </xf>
    <xf numFmtId="0" fontId="29" fillId="4" borderId="51" xfId="0" applyFont="1" applyFill="1" applyBorder="1" applyAlignment="1">
      <alignment horizontal="center" vertical="center"/>
    </xf>
    <xf numFmtId="0" fontId="29" fillId="4" borderId="60" xfId="0" applyFont="1" applyFill="1" applyBorder="1" applyAlignment="1">
      <alignment horizontal="center" vertical="center"/>
    </xf>
    <xf numFmtId="177" fontId="31" fillId="4" borderId="53" xfId="1" applyNumberFormat="1" applyFont="1" applyFill="1" applyBorder="1" applyAlignment="1" applyProtection="1">
      <alignment vertical="center"/>
    </xf>
    <xf numFmtId="177" fontId="31" fillId="4" borderId="61" xfId="1" applyNumberFormat="1" applyFont="1" applyFill="1" applyBorder="1" applyAlignment="1" applyProtection="1">
      <alignment vertical="center"/>
    </xf>
    <xf numFmtId="38" fontId="31" fillId="4" borderId="53" xfId="1" applyFont="1" applyFill="1" applyBorder="1" applyAlignment="1" applyProtection="1">
      <alignment vertical="center"/>
    </xf>
    <xf numFmtId="38" fontId="31" fillId="4" borderId="61" xfId="1" applyFont="1" applyFill="1" applyBorder="1" applyAlignment="1" applyProtection="1">
      <alignment vertical="center"/>
    </xf>
    <xf numFmtId="188" fontId="22" fillId="6" borderId="78" xfId="0" applyNumberFormat="1" applyFont="1" applyFill="1" applyBorder="1" applyAlignment="1">
      <alignment horizontal="center" vertical="center"/>
    </xf>
    <xf numFmtId="188" fontId="22" fillId="6" borderId="79" xfId="0" applyNumberFormat="1" applyFont="1" applyFill="1" applyBorder="1" applyAlignment="1">
      <alignment horizontal="center" vertical="center"/>
    </xf>
    <xf numFmtId="188" fontId="22" fillId="6" borderId="80" xfId="0" applyNumberFormat="1" applyFont="1" applyFill="1" applyBorder="1" applyAlignment="1">
      <alignment horizontal="center" vertical="center"/>
    </xf>
    <xf numFmtId="188" fontId="22" fillId="6" borderId="81" xfId="0" applyNumberFormat="1" applyFont="1" applyFill="1" applyBorder="1" applyAlignment="1">
      <alignment horizontal="center" vertical="center"/>
    </xf>
    <xf numFmtId="188" fontId="22" fillId="6" borderId="50" xfId="0" applyNumberFormat="1" applyFont="1" applyFill="1" applyBorder="1" applyAlignment="1">
      <alignment horizontal="center" vertical="center"/>
    </xf>
    <xf numFmtId="188" fontId="22" fillId="6" borderId="82" xfId="0" applyNumberFormat="1" applyFont="1" applyFill="1" applyBorder="1" applyAlignment="1">
      <alignment horizontal="center" vertical="center"/>
    </xf>
    <xf numFmtId="179" fontId="30" fillId="0" borderId="58" xfId="0" applyNumberFormat="1" applyFont="1" applyBorder="1" applyAlignment="1">
      <alignment horizontal="right" vertical="center"/>
    </xf>
    <xf numFmtId="0" fontId="16" fillId="0" borderId="0" xfId="0" applyFont="1" applyAlignment="1">
      <alignment horizontal="left" vertical="center"/>
    </xf>
    <xf numFmtId="179" fontId="30" fillId="4" borderId="58" xfId="0" applyNumberFormat="1" applyFont="1" applyFill="1" applyBorder="1" applyAlignment="1">
      <alignment horizontal="right" vertical="center"/>
    </xf>
    <xf numFmtId="179" fontId="30" fillId="5" borderId="58" xfId="0" applyNumberFormat="1" applyFont="1" applyFill="1" applyBorder="1" applyAlignment="1">
      <alignment horizontal="right" vertical="center"/>
    </xf>
    <xf numFmtId="179" fontId="30" fillId="3" borderId="51" xfId="0" applyNumberFormat="1" applyFont="1" applyFill="1" applyBorder="1" applyAlignment="1">
      <alignment horizontal="right" vertical="center"/>
    </xf>
    <xf numFmtId="179" fontId="30" fillId="3" borderId="59" xfId="0" applyNumberFormat="1" applyFont="1" applyFill="1" applyBorder="1" applyAlignment="1">
      <alignment horizontal="right" vertical="center"/>
    </xf>
    <xf numFmtId="58" fontId="16" fillId="3" borderId="0" xfId="0" applyNumberFormat="1" applyFont="1" applyFill="1" applyAlignment="1">
      <alignment horizontal="center" vertical="center"/>
    </xf>
    <xf numFmtId="0" fontId="16" fillId="0" borderId="51" xfId="0" applyFont="1" applyBorder="1" applyAlignment="1">
      <alignment horizontal="center" vertical="center" textRotation="255"/>
    </xf>
    <xf numFmtId="0" fontId="47" fillId="5" borderId="91" xfId="0" applyFont="1" applyFill="1" applyBorder="1" applyAlignment="1">
      <alignment horizontal="center" vertical="center" shrinkToFit="1"/>
    </xf>
    <xf numFmtId="0" fontId="47" fillId="5" borderId="92" xfId="0" applyFont="1" applyFill="1" applyBorder="1" applyAlignment="1">
      <alignment horizontal="center" vertical="center" shrinkToFit="1"/>
    </xf>
    <xf numFmtId="0" fontId="26" fillId="5" borderId="0" xfId="0" applyFont="1" applyFill="1" applyAlignment="1">
      <alignment horizontal="left" vertical="top" shrinkToFit="1"/>
    </xf>
    <xf numFmtId="0" fontId="26" fillId="5" borderId="45" xfId="0" applyFont="1" applyFill="1" applyBorder="1" applyAlignment="1">
      <alignment horizontal="left" vertical="top" shrinkToFit="1"/>
    </xf>
    <xf numFmtId="0" fontId="26" fillId="5" borderId="0" xfId="0" applyFont="1" applyFill="1" applyAlignment="1">
      <alignment horizontal="left" vertical="center" shrinkToFit="1"/>
    </xf>
    <xf numFmtId="179" fontId="30" fillId="5" borderId="52" xfId="0" applyNumberFormat="1" applyFont="1" applyFill="1" applyBorder="1" applyAlignment="1">
      <alignment horizontal="right" vertical="center"/>
    </xf>
    <xf numFmtId="179" fontId="30" fillId="3" borderId="58" xfId="0" applyNumberFormat="1" applyFont="1" applyFill="1" applyBorder="1" applyAlignment="1">
      <alignment horizontal="right" vertical="center"/>
    </xf>
    <xf numFmtId="0" fontId="28" fillId="0" borderId="51" xfId="0" applyFont="1" applyBorder="1" applyAlignment="1">
      <alignment horizontal="right" vertical="center" shrinkToFit="1"/>
    </xf>
    <xf numFmtId="0" fontId="28" fillId="0" borderId="52" xfId="0" applyFont="1" applyBorder="1" applyAlignment="1">
      <alignment horizontal="right" vertical="center" shrinkToFit="1"/>
    </xf>
    <xf numFmtId="0" fontId="28" fillId="0" borderId="58" xfId="0" applyFont="1" applyBorder="1" applyAlignment="1">
      <alignment horizontal="right" vertical="center" shrinkToFit="1"/>
    </xf>
    <xf numFmtId="179" fontId="30" fillId="3" borderId="52" xfId="0" applyNumberFormat="1" applyFont="1" applyFill="1" applyBorder="1" applyAlignment="1">
      <alignment horizontal="right" vertical="center"/>
    </xf>
    <xf numFmtId="0" fontId="47" fillId="5" borderId="94" xfId="0" applyFont="1" applyFill="1" applyBorder="1" applyAlignment="1">
      <alignment horizontal="center" vertical="center" shrinkToFit="1"/>
    </xf>
    <xf numFmtId="0" fontId="47" fillId="5" borderId="95" xfId="0" applyFont="1" applyFill="1" applyBorder="1" applyAlignment="1">
      <alignment horizontal="center" vertical="center" shrinkToFit="1"/>
    </xf>
    <xf numFmtId="0" fontId="28" fillId="0" borderId="59" xfId="0" applyFont="1" applyBorder="1" applyAlignment="1">
      <alignment horizontal="right" vertical="center" shrinkToFit="1"/>
    </xf>
    <xf numFmtId="185" fontId="22" fillId="5" borderId="52" xfId="0" applyNumberFormat="1" applyFont="1" applyFill="1" applyBorder="1" applyAlignment="1">
      <alignment horizontal="center" vertical="center"/>
    </xf>
    <xf numFmtId="185" fontId="22" fillId="5" borderId="53" xfId="0" applyNumberFormat="1" applyFont="1" applyFill="1" applyBorder="1" applyAlignment="1">
      <alignment horizontal="center" vertical="center"/>
    </xf>
    <xf numFmtId="185" fontId="22" fillId="5" borderId="54" xfId="0" applyNumberFormat="1" applyFont="1" applyFill="1" applyBorder="1" applyAlignment="1">
      <alignment horizontal="center" vertical="center"/>
    </xf>
    <xf numFmtId="0" fontId="17" fillId="0" borderId="51" xfId="0" applyFont="1" applyBorder="1" applyAlignment="1">
      <alignment horizontal="center" vertical="center" wrapText="1"/>
    </xf>
    <xf numFmtId="0" fontId="16" fillId="0" borderId="51" xfId="0" applyFont="1" applyBorder="1" applyAlignment="1">
      <alignment horizontal="center" vertical="center"/>
    </xf>
    <xf numFmtId="0" fontId="16" fillId="0" borderId="51" xfId="0" applyFont="1" applyBorder="1" applyAlignment="1">
      <alignment horizontal="right" vertical="center" shrinkToFit="1"/>
    </xf>
    <xf numFmtId="178" fontId="47" fillId="8" borderId="94" xfId="0" applyNumberFormat="1" applyFont="1" applyFill="1" applyBorder="1" applyAlignment="1">
      <alignment horizontal="center" vertical="center" shrinkToFit="1"/>
    </xf>
    <xf numFmtId="178" fontId="47" fillId="8" borderId="96" xfId="0" applyNumberFormat="1" applyFont="1" applyFill="1" applyBorder="1" applyAlignment="1">
      <alignment horizontal="center" vertical="center" shrinkToFit="1"/>
    </xf>
    <xf numFmtId="178" fontId="47" fillId="8" borderId="95" xfId="0" applyNumberFormat="1" applyFont="1" applyFill="1" applyBorder="1" applyAlignment="1">
      <alignment horizontal="center" vertical="center" shrinkToFit="1"/>
    </xf>
    <xf numFmtId="179" fontId="30" fillId="4" borderId="52" xfId="0" applyNumberFormat="1" applyFont="1" applyFill="1" applyBorder="1" applyAlignment="1">
      <alignment horizontal="right" vertical="center"/>
    </xf>
    <xf numFmtId="179" fontId="30" fillId="0" borderId="52" xfId="0" applyNumberFormat="1" applyFont="1" applyBorder="1" applyAlignment="1">
      <alignment horizontal="right" vertical="center"/>
    </xf>
    <xf numFmtId="58" fontId="16" fillId="5" borderId="0" xfId="0" applyNumberFormat="1" applyFont="1" applyFill="1" applyAlignment="1">
      <alignment horizontal="center" vertical="center"/>
    </xf>
    <xf numFmtId="58" fontId="16" fillId="4" borderId="0" xfId="0" applyNumberFormat="1" applyFont="1" applyFill="1" applyAlignment="1">
      <alignment horizontal="center" vertical="center"/>
    </xf>
    <xf numFmtId="185" fontId="27" fillId="5" borderId="0" xfId="0" applyNumberFormat="1" applyFont="1" applyFill="1" applyAlignment="1">
      <alignment horizontal="left" vertical="center" shrinkToFit="1"/>
    </xf>
    <xf numFmtId="179" fontId="31" fillId="4" borderId="60" xfId="0" applyNumberFormat="1" applyFont="1" applyFill="1" applyBorder="1" applyAlignment="1">
      <alignment horizontal="center" vertical="center"/>
    </xf>
    <xf numFmtId="179" fontId="31" fillId="4" borderId="53" xfId="0" applyNumberFormat="1" applyFont="1" applyFill="1" applyBorder="1" applyAlignment="1">
      <alignment horizontal="center" vertical="center"/>
    </xf>
    <xf numFmtId="0" fontId="31" fillId="0" borderId="53" xfId="0" applyFont="1" applyBorder="1" applyAlignment="1">
      <alignment horizontal="center" vertical="center"/>
    </xf>
    <xf numFmtId="0" fontId="31" fillId="0" borderId="54" xfId="0" applyFont="1" applyBorder="1" applyAlignment="1">
      <alignment horizontal="center" vertical="center"/>
    </xf>
    <xf numFmtId="183" fontId="29" fillId="4" borderId="54" xfId="0" applyNumberFormat="1" applyFont="1" applyFill="1" applyBorder="1" applyAlignment="1">
      <alignment horizontal="center" vertical="center"/>
    </xf>
    <xf numFmtId="183" fontId="29" fillId="4" borderId="51" xfId="0" applyNumberFormat="1" applyFont="1" applyFill="1" applyBorder="1" applyAlignment="1">
      <alignment horizontal="center" vertical="center"/>
    </xf>
    <xf numFmtId="179" fontId="31" fillId="4" borderId="51" xfId="0" applyNumberFormat="1" applyFont="1" applyFill="1" applyBorder="1" applyAlignment="1">
      <alignment horizontal="right" vertical="center"/>
    </xf>
    <xf numFmtId="179" fontId="31" fillId="4" borderId="58" xfId="0" applyNumberFormat="1" applyFont="1" applyFill="1" applyBorder="1" applyAlignment="1">
      <alignment horizontal="right" vertical="center"/>
    </xf>
    <xf numFmtId="179" fontId="31" fillId="4" borderId="59" xfId="0" applyNumberFormat="1" applyFont="1" applyFill="1" applyBorder="1" applyAlignment="1">
      <alignment horizontal="right" vertical="center"/>
    </xf>
    <xf numFmtId="0" fontId="29" fillId="0" borderId="85" xfId="0" applyFont="1" applyBorder="1" applyAlignment="1">
      <alignment horizontal="center" vertical="center"/>
    </xf>
    <xf numFmtId="0" fontId="29" fillId="0" borderId="86" xfId="0" applyFont="1" applyBorder="1" applyAlignment="1">
      <alignment horizontal="center" vertical="center"/>
    </xf>
    <xf numFmtId="0" fontId="27" fillId="0" borderId="106" xfId="0" applyFont="1" applyBorder="1" applyAlignment="1">
      <alignment horizontal="center" vertical="center"/>
    </xf>
    <xf numFmtId="179" fontId="31" fillId="0" borderId="89" xfId="0" applyNumberFormat="1" applyFont="1" applyBorder="1" applyAlignment="1">
      <alignment horizontal="right" vertical="center"/>
    </xf>
    <xf numFmtId="179" fontId="31" fillId="0" borderId="88" xfId="0" applyNumberFormat="1" applyFont="1" applyBorder="1" applyAlignment="1">
      <alignment horizontal="right" vertical="center"/>
    </xf>
    <xf numFmtId="179" fontId="31" fillId="4" borderId="62" xfId="0" applyNumberFormat="1" applyFont="1" applyFill="1" applyBorder="1" applyAlignment="1">
      <alignment horizontal="right" vertical="center"/>
    </xf>
    <xf numFmtId="179" fontId="31" fillId="4" borderId="63" xfId="0" applyNumberFormat="1" applyFont="1" applyFill="1" applyBorder="1" applyAlignment="1">
      <alignment horizontal="right" vertical="center"/>
    </xf>
    <xf numFmtId="0" fontId="27" fillId="5" borderId="50" xfId="0" applyFont="1" applyFill="1" applyBorder="1" applyAlignment="1">
      <alignment horizontal="center" vertical="center" shrinkToFit="1"/>
    </xf>
    <xf numFmtId="0" fontId="29" fillId="0" borderId="51" xfId="0" applyFont="1" applyBorder="1" applyAlignment="1">
      <alignment horizontal="center" vertical="center"/>
    </xf>
    <xf numFmtId="0" fontId="16" fillId="0" borderId="72" xfId="0" applyFont="1" applyBorder="1" applyAlignment="1">
      <alignment horizontal="left" vertical="center"/>
    </xf>
    <xf numFmtId="0" fontId="16" fillId="0" borderId="73" xfId="0" applyFont="1" applyBorder="1" applyAlignment="1">
      <alignment horizontal="left" vertical="center"/>
    </xf>
    <xf numFmtId="0" fontId="16" fillId="0" borderId="74" xfId="0" applyFont="1" applyBorder="1" applyAlignment="1">
      <alignment horizontal="left" vertical="center"/>
    </xf>
    <xf numFmtId="184" fontId="29" fillId="4" borderId="54" xfId="0" applyNumberFormat="1" applyFont="1" applyFill="1" applyBorder="1" applyAlignment="1">
      <alignment horizontal="center" vertical="center"/>
    </xf>
    <xf numFmtId="184" fontId="29" fillId="4" borderId="51" xfId="0" applyNumberFormat="1" applyFont="1" applyFill="1" applyBorder="1" applyAlignment="1">
      <alignment horizontal="center" vertical="center"/>
    </xf>
    <xf numFmtId="179" fontId="33" fillId="0" borderId="51" xfId="0" applyNumberFormat="1" applyFont="1" applyBorder="1" applyAlignment="1">
      <alignment horizontal="right" vertical="center"/>
    </xf>
    <xf numFmtId="0" fontId="29" fillId="0" borderId="90" xfId="0" applyFont="1" applyBorder="1" applyAlignment="1">
      <alignment horizontal="center" vertical="center"/>
    </xf>
    <xf numFmtId="0" fontId="29" fillId="0" borderId="87" xfId="0" applyFont="1" applyBorder="1" applyAlignment="1">
      <alignment horizontal="center" vertical="center"/>
    </xf>
    <xf numFmtId="58" fontId="16" fillId="0" borderId="0" xfId="0" applyNumberFormat="1" applyFont="1" applyAlignment="1">
      <alignment horizontal="center" vertical="center"/>
    </xf>
    <xf numFmtId="0" fontId="28" fillId="0" borderId="54" xfId="0" applyFont="1" applyBorder="1" applyAlignment="1">
      <alignment horizontal="center" vertical="center" shrinkToFit="1"/>
    </xf>
    <xf numFmtId="0" fontId="28" fillId="0" borderId="51" xfId="0" applyFont="1" applyBorder="1" applyAlignment="1">
      <alignment horizontal="center" vertical="center" shrinkToFit="1"/>
    </xf>
    <xf numFmtId="0" fontId="17" fillId="0" borderId="0" xfId="0" applyFont="1" applyAlignment="1">
      <alignment horizontal="center" vertical="center"/>
    </xf>
    <xf numFmtId="0" fontId="16" fillId="0" borderId="72" xfId="0" applyFont="1" applyBorder="1" applyAlignment="1">
      <alignment horizontal="center" vertical="center"/>
    </xf>
    <xf numFmtId="0" fontId="16" fillId="0" borderId="74" xfId="0" applyFont="1" applyBorder="1" applyAlignment="1">
      <alignment horizontal="center" vertical="center"/>
    </xf>
    <xf numFmtId="0" fontId="16" fillId="0" borderId="73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7" fillId="5" borderId="0" xfId="0" applyFont="1" applyFill="1" applyAlignment="1">
      <alignment horizontal="center" vertical="top" shrinkToFit="1"/>
    </xf>
    <xf numFmtId="0" fontId="19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7" fillId="0" borderId="56" xfId="0" applyFont="1" applyBorder="1" applyAlignment="1">
      <alignment horizontal="center" vertical="center" wrapText="1"/>
    </xf>
    <xf numFmtId="0" fontId="16" fillId="0" borderId="56" xfId="0" applyFont="1" applyBorder="1" applyAlignment="1">
      <alignment horizontal="center" vertical="center"/>
    </xf>
    <xf numFmtId="0" fontId="16" fillId="0" borderId="57" xfId="0" applyFont="1" applyBorder="1" applyAlignment="1">
      <alignment horizontal="center" vertical="center"/>
    </xf>
    <xf numFmtId="0" fontId="16" fillId="0" borderId="59" xfId="0" applyFont="1" applyBorder="1" applyAlignment="1">
      <alignment horizontal="center" vertical="center"/>
    </xf>
    <xf numFmtId="0" fontId="16" fillId="0" borderId="52" xfId="0" applyFont="1" applyBorder="1" applyAlignment="1">
      <alignment horizontal="center" vertical="center"/>
    </xf>
    <xf numFmtId="0" fontId="17" fillId="0" borderId="54" xfId="0" applyFont="1" applyBorder="1" applyAlignment="1">
      <alignment horizontal="center" vertical="center" wrapText="1" shrinkToFit="1"/>
    </xf>
    <xf numFmtId="0" fontId="17" fillId="0" borderId="51" xfId="0" applyFont="1" applyBorder="1" applyAlignment="1">
      <alignment horizontal="center" vertical="center" wrapText="1" shrinkToFit="1"/>
    </xf>
    <xf numFmtId="49" fontId="25" fillId="0" borderId="70" xfId="0" applyNumberFormat="1" applyFont="1" applyBorder="1" applyAlignment="1">
      <alignment horizontal="center" vertical="center"/>
    </xf>
    <xf numFmtId="187" fontId="47" fillId="5" borderId="65" xfId="0" applyNumberFormat="1" applyFont="1" applyFill="1" applyBorder="1" applyAlignment="1">
      <alignment horizontal="center" vertical="center" shrinkToFit="1"/>
    </xf>
    <xf numFmtId="0" fontId="17" fillId="0" borderId="52" xfId="0" applyFont="1" applyBorder="1" applyAlignment="1">
      <alignment horizontal="center" vertical="center" wrapText="1"/>
    </xf>
    <xf numFmtId="0" fontId="16" fillId="0" borderId="55" xfId="0" applyFont="1" applyBorder="1" applyAlignment="1">
      <alignment horizontal="center" vertical="center"/>
    </xf>
    <xf numFmtId="0" fontId="16" fillId="0" borderId="58" xfId="0" applyFont="1" applyBorder="1" applyAlignment="1">
      <alignment horizontal="center" vertical="center"/>
    </xf>
    <xf numFmtId="0" fontId="48" fillId="5" borderId="65" xfId="0" applyFont="1" applyFill="1" applyBorder="1" applyAlignment="1">
      <alignment horizontal="center" vertical="center" shrinkToFit="1"/>
    </xf>
    <xf numFmtId="38" fontId="41" fillId="0" borderId="105" xfId="1" applyFont="1" applyFill="1" applyBorder="1" applyAlignment="1" applyProtection="1">
      <alignment horizontal="left" vertical="center" wrapText="1" shrinkToFit="1"/>
    </xf>
    <xf numFmtId="38" fontId="41" fillId="0" borderId="105" xfId="1" applyFont="1" applyFill="1" applyBorder="1" applyAlignment="1" applyProtection="1">
      <alignment horizontal="left" vertical="center" shrinkToFit="1"/>
    </xf>
    <xf numFmtId="38" fontId="41" fillId="0" borderId="0" xfId="1" applyFont="1" applyFill="1" applyBorder="1" applyAlignment="1" applyProtection="1">
      <alignment horizontal="left" vertical="center" shrinkToFit="1"/>
    </xf>
    <xf numFmtId="0" fontId="17" fillId="0" borderId="103" xfId="0" applyFont="1" applyBorder="1" applyAlignment="1">
      <alignment horizontal="left" vertical="center"/>
    </xf>
    <xf numFmtId="0" fontId="17" fillId="0" borderId="49" xfId="0" applyFont="1" applyBorder="1" applyAlignment="1">
      <alignment horizontal="left" vertical="center"/>
    </xf>
    <xf numFmtId="0" fontId="17" fillId="0" borderId="105" xfId="0" applyFont="1" applyBorder="1" applyAlignment="1">
      <alignment horizontal="left" vertical="center"/>
    </xf>
    <xf numFmtId="0" fontId="28" fillId="0" borderId="47" xfId="0" applyFont="1" applyBorder="1" applyAlignment="1">
      <alignment horizontal="right" vertical="center"/>
    </xf>
    <xf numFmtId="0" fontId="17" fillId="0" borderId="47" xfId="0" applyFont="1" applyBorder="1" applyAlignment="1">
      <alignment horizontal="center" vertical="center" shrinkToFit="1"/>
    </xf>
    <xf numFmtId="179" fontId="28" fillId="0" borderId="47" xfId="0" applyNumberFormat="1" applyFont="1" applyBorder="1" applyAlignment="1">
      <alignment horizontal="right" vertical="center"/>
    </xf>
    <xf numFmtId="0" fontId="17" fillId="0" borderId="104" xfId="0" applyFont="1" applyBorder="1" applyAlignment="1">
      <alignment horizontal="right" vertical="center"/>
    </xf>
    <xf numFmtId="0" fontId="17" fillId="0" borderId="105" xfId="0" applyFont="1" applyBorder="1" applyAlignment="1">
      <alignment horizontal="right" vertical="center"/>
    </xf>
    <xf numFmtId="0" fontId="17" fillId="0" borderId="48" xfId="0" applyFont="1" applyBorder="1" applyAlignment="1">
      <alignment horizontal="right" vertical="center"/>
    </xf>
    <xf numFmtId="0" fontId="17" fillId="0" borderId="103" xfId="0" applyFont="1" applyBorder="1" applyAlignment="1">
      <alignment horizontal="right" vertical="center"/>
    </xf>
    <xf numFmtId="0" fontId="16" fillId="0" borderId="0" xfId="0" applyFont="1" applyAlignment="1">
      <alignment horizontal="left" vertical="center" wrapText="1"/>
    </xf>
    <xf numFmtId="0" fontId="17" fillId="0" borderId="47" xfId="0" applyFont="1" applyBorder="1" applyAlignment="1">
      <alignment horizontal="center" vertical="center" wrapText="1"/>
    </xf>
  </cellXfs>
  <cellStyles count="3">
    <cellStyle name="桁区切り" xfId="1" builtinId="6"/>
    <cellStyle name="桁区切り 2" xfId="2" xr:uid="{A1CDEFEC-129F-4AB6-97D3-5A15AB667783}"/>
    <cellStyle name="標準" xfId="0" builtinId="0"/>
  </cellStyles>
  <dxfs count="9"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colors>
    <mruColors>
      <color rgb="FFFFFFCC"/>
      <color rgb="FF008000"/>
      <color rgb="FFFFCC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CF106-3CB5-4EDA-8123-F5B7891BE299}">
  <sheetPr codeName="Sheet4"/>
  <dimension ref="A1:BM212"/>
  <sheetViews>
    <sheetView showGridLines="0" tabSelected="1" workbookViewId="0">
      <selection activeCell="F4" sqref="F4:J4"/>
    </sheetView>
  </sheetViews>
  <sheetFormatPr defaultColWidth="3.69921875" defaultRowHeight="13.2"/>
  <cols>
    <col min="1" max="1" width="8.3984375" style="18" bestFit="1" customWidth="1"/>
    <col min="2" max="2" width="5.19921875" style="18" customWidth="1"/>
    <col min="3" max="42" width="3.69921875" style="18"/>
    <col min="43" max="43" width="3.69921875" style="18" customWidth="1"/>
    <col min="44" max="44" width="3.69921875" style="18" hidden="1" customWidth="1"/>
    <col min="45" max="45" width="9.09765625" style="20" hidden="1" customWidth="1"/>
    <col min="46" max="46" width="9.09765625" style="21" hidden="1" customWidth="1"/>
    <col min="47" max="47" width="14.09765625" style="18" customWidth="1"/>
    <col min="48" max="48" width="9.09765625" style="18" hidden="1" customWidth="1"/>
    <col min="49" max="49" width="3.69921875" style="18" hidden="1" customWidth="1"/>
    <col min="50" max="50" width="3.69921875" style="18" customWidth="1"/>
    <col min="51" max="51" width="9.09765625" style="18" bestFit="1" customWidth="1"/>
    <col min="52" max="16384" width="3.69921875" style="18"/>
  </cols>
  <sheetData>
    <row r="1" spans="2:46" ht="16.2">
      <c r="B1" s="17" t="s">
        <v>170</v>
      </c>
      <c r="K1" s="19"/>
      <c r="L1" s="19"/>
      <c r="M1" s="19"/>
      <c r="N1" s="19"/>
    </row>
    <row r="2" spans="2:46" ht="19.2">
      <c r="B2" s="22" t="s">
        <v>171</v>
      </c>
      <c r="C2" s="23"/>
      <c r="D2" s="23"/>
      <c r="E2" s="23"/>
      <c r="F2" s="23"/>
      <c r="G2" s="23"/>
      <c r="H2" s="23"/>
      <c r="I2" s="23"/>
      <c r="J2" s="23"/>
      <c r="K2" s="23"/>
      <c r="L2" s="23"/>
      <c r="M2" s="24"/>
      <c r="R2" s="18" t="s">
        <v>172</v>
      </c>
      <c r="U2" s="25" t="s">
        <v>92</v>
      </c>
      <c r="V2" s="215"/>
      <c r="W2" s="216"/>
      <c r="X2" s="18" t="s">
        <v>87</v>
      </c>
      <c r="Y2" s="215"/>
      <c r="Z2" s="216"/>
      <c r="AA2" s="18" t="s">
        <v>88</v>
      </c>
      <c r="AB2" s="215"/>
      <c r="AC2" s="216"/>
      <c r="AD2" s="18" t="s">
        <v>89</v>
      </c>
    </row>
    <row r="3" spans="2:46" ht="15">
      <c r="AG3" s="18" t="s">
        <v>162</v>
      </c>
      <c r="AP3" s="215"/>
      <c r="AQ3" s="216"/>
    </row>
    <row r="4" spans="2:46" ht="18" customHeight="1">
      <c r="E4" s="26" t="s">
        <v>78</v>
      </c>
      <c r="F4" s="301"/>
      <c r="G4" s="302"/>
      <c r="H4" s="302"/>
      <c r="I4" s="302"/>
      <c r="J4" s="303"/>
      <c r="K4" s="27"/>
      <c r="L4" s="27"/>
      <c r="M4" s="27"/>
      <c r="N4" s="27"/>
      <c r="O4" s="27"/>
      <c r="P4" s="27"/>
      <c r="Q4" s="27"/>
      <c r="R4" s="27"/>
      <c r="T4" s="18" t="s">
        <v>158</v>
      </c>
      <c r="AC4" s="215"/>
      <c r="AD4" s="216"/>
      <c r="AH4" s="28">
        <f>IF(OR(AP3=1,AP3="1"),"①",1)</f>
        <v>1</v>
      </c>
      <c r="AI4" s="29" t="s">
        <v>166</v>
      </c>
      <c r="AJ4" s="29"/>
      <c r="AK4" s="30"/>
      <c r="AL4" s="29"/>
      <c r="AM4" s="30"/>
      <c r="AN4" s="30"/>
      <c r="AO4" s="30"/>
      <c r="AQ4" s="31"/>
    </row>
    <row r="5" spans="2:46" ht="18" customHeight="1">
      <c r="B5" s="32" t="s">
        <v>77</v>
      </c>
      <c r="C5" s="33"/>
      <c r="D5" s="33"/>
      <c r="E5" s="211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3"/>
      <c r="U5" s="167"/>
      <c r="V5" s="168"/>
      <c r="W5" s="168"/>
      <c r="X5" s="168"/>
      <c r="Y5" s="168"/>
      <c r="Z5" s="168"/>
      <c r="AA5" s="168"/>
      <c r="AB5" s="168"/>
      <c r="AC5" s="168"/>
      <c r="AD5" s="169"/>
      <c r="AG5" s="8"/>
      <c r="AH5" s="34">
        <f>IF(OR(AP3=2,AP3="2"),"②",2)</f>
        <v>2</v>
      </c>
      <c r="AI5" s="8" t="s">
        <v>167</v>
      </c>
      <c r="AJ5" s="8"/>
      <c r="AL5" s="219"/>
      <c r="AM5" s="220"/>
      <c r="AN5" s="221"/>
      <c r="AO5" s="8" t="s">
        <v>36</v>
      </c>
      <c r="AP5" s="8"/>
      <c r="AQ5" s="31"/>
    </row>
    <row r="6" spans="2:46">
      <c r="U6" s="170"/>
      <c r="V6" s="171"/>
      <c r="W6" s="171"/>
      <c r="X6" s="171"/>
      <c r="Y6" s="171"/>
      <c r="Z6" s="171"/>
      <c r="AA6" s="171"/>
      <c r="AB6" s="171"/>
      <c r="AC6" s="171"/>
      <c r="AD6" s="172"/>
      <c r="AH6" s="34">
        <f>IF(OR(AP3=3,AP3="3"),"③",3)</f>
        <v>3</v>
      </c>
      <c r="AI6" s="8" t="s">
        <v>168</v>
      </c>
      <c r="AJ6" s="8"/>
      <c r="AL6" s="67"/>
      <c r="AM6" s="13" t="s">
        <v>93</v>
      </c>
      <c r="AN6" s="67"/>
      <c r="AO6" s="13" t="s">
        <v>101</v>
      </c>
      <c r="AP6" s="67"/>
      <c r="AQ6" s="35" t="s">
        <v>106</v>
      </c>
    </row>
    <row r="7" spans="2:46" ht="14.4">
      <c r="B7" s="32" t="s">
        <v>74</v>
      </c>
      <c r="C7" s="33"/>
      <c r="D7" s="33"/>
      <c r="E7" s="211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3"/>
      <c r="U7" s="173"/>
      <c r="V7" s="174"/>
      <c r="W7" s="174"/>
      <c r="X7" s="174"/>
      <c r="Y7" s="174"/>
      <c r="Z7" s="174"/>
      <c r="AA7" s="174"/>
      <c r="AB7" s="174"/>
      <c r="AC7" s="174"/>
      <c r="AD7" s="175"/>
      <c r="AH7" s="36">
        <f>IF(OR(AP3=4,AP3="4"),"④",4)</f>
        <v>4</v>
      </c>
      <c r="AI7" s="37" t="s">
        <v>169</v>
      </c>
      <c r="AJ7" s="37"/>
      <c r="AK7" s="37"/>
      <c r="AL7" s="37"/>
      <c r="AM7" s="33"/>
      <c r="AN7" s="33"/>
      <c r="AO7" s="33"/>
      <c r="AP7" s="33"/>
      <c r="AQ7" s="38"/>
    </row>
    <row r="8" spans="2:46">
      <c r="N8" s="27"/>
      <c r="O8" s="27"/>
      <c r="P8" s="27"/>
      <c r="Q8" s="27"/>
      <c r="R8" s="27"/>
    </row>
    <row r="9" spans="2:46" ht="15">
      <c r="B9" s="32" t="s">
        <v>76</v>
      </c>
      <c r="C9" s="33"/>
      <c r="D9" s="33"/>
      <c r="E9" s="211"/>
      <c r="F9" s="212"/>
      <c r="G9" s="212"/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3"/>
      <c r="T9" s="33" t="s">
        <v>157</v>
      </c>
      <c r="U9" s="33"/>
      <c r="V9" s="33"/>
      <c r="W9" s="33"/>
      <c r="X9" s="33"/>
      <c r="Y9" s="33"/>
      <c r="Z9" s="33"/>
      <c r="AA9" s="33"/>
      <c r="AB9" s="33"/>
      <c r="AC9" s="215"/>
      <c r="AD9" s="216"/>
      <c r="AE9" s="18" t="s">
        <v>160</v>
      </c>
      <c r="AG9" s="18" t="s">
        <v>75</v>
      </c>
    </row>
    <row r="10" spans="2:46">
      <c r="O10" s="27"/>
      <c r="P10" s="27"/>
      <c r="Q10" s="27"/>
      <c r="R10" s="27"/>
      <c r="AH10" s="39"/>
      <c r="AI10" s="30"/>
      <c r="AJ10" s="30"/>
      <c r="AK10" s="30"/>
      <c r="AL10" s="30"/>
      <c r="AM10" s="30"/>
      <c r="AN10" s="30"/>
      <c r="AO10" s="30"/>
      <c r="AP10" s="30"/>
      <c r="AQ10" s="40"/>
    </row>
    <row r="11" spans="2:46" ht="18" customHeight="1">
      <c r="B11" s="41" t="s">
        <v>79</v>
      </c>
      <c r="C11" s="33"/>
      <c r="D11" s="33"/>
      <c r="E11" s="304"/>
      <c r="F11" s="305"/>
      <c r="G11" s="305"/>
      <c r="H11" s="305"/>
      <c r="I11" s="305"/>
      <c r="J11" s="305"/>
      <c r="K11" s="305"/>
      <c r="L11" s="306"/>
      <c r="T11" s="18" t="s">
        <v>163</v>
      </c>
      <c r="AC11" s="215"/>
      <c r="AD11" s="216"/>
      <c r="AH11" s="176" t="s">
        <v>173</v>
      </c>
      <c r="AI11" s="177"/>
      <c r="AJ11" s="177"/>
      <c r="AK11" s="177"/>
      <c r="AL11" s="249"/>
      <c r="AM11" s="250"/>
      <c r="AN11" s="250"/>
      <c r="AO11" s="250"/>
      <c r="AP11" s="251"/>
      <c r="AQ11" s="31"/>
    </row>
    <row r="12" spans="2:46">
      <c r="O12" s="27"/>
      <c r="P12" s="27"/>
      <c r="Q12" s="27"/>
      <c r="R12" s="27"/>
      <c r="S12" s="27"/>
      <c r="U12" s="28">
        <f>IF(OR(AC11=1,AC11="1"),"①",1)</f>
        <v>1</v>
      </c>
      <c r="V12" s="42" t="s">
        <v>164</v>
      </c>
      <c r="W12" s="43"/>
      <c r="X12" s="43"/>
      <c r="Y12" s="30"/>
      <c r="Z12" s="30"/>
      <c r="AA12" s="30"/>
      <c r="AB12" s="30"/>
      <c r="AD12" s="31"/>
      <c r="AH12" s="176"/>
      <c r="AI12" s="177"/>
      <c r="AJ12" s="177"/>
      <c r="AK12" s="177"/>
      <c r="AL12" s="252"/>
      <c r="AM12" s="253"/>
      <c r="AN12" s="253"/>
      <c r="AO12" s="253"/>
      <c r="AP12" s="254"/>
      <c r="AQ12" s="31"/>
    </row>
    <row r="13" spans="2:46" ht="14.4">
      <c r="B13" s="33" t="s">
        <v>161</v>
      </c>
      <c r="C13" s="33"/>
      <c r="D13" s="33"/>
      <c r="E13" s="211"/>
      <c r="F13" s="212"/>
      <c r="G13" s="212"/>
      <c r="H13" s="212"/>
      <c r="I13" s="212"/>
      <c r="J13" s="212"/>
      <c r="K13" s="212"/>
      <c r="L13" s="212"/>
      <c r="M13" s="212"/>
      <c r="N13" s="212"/>
      <c r="O13" s="212"/>
      <c r="P13" s="212"/>
      <c r="Q13" s="212"/>
      <c r="R13" s="213"/>
      <c r="S13" s="27"/>
      <c r="U13" s="36">
        <f>IF(OR(AC11=2,AC11="2"),"②",2)</f>
        <v>2</v>
      </c>
      <c r="V13" s="44" t="s">
        <v>165</v>
      </c>
      <c r="W13" s="45"/>
      <c r="X13" s="45"/>
      <c r="Y13" s="45"/>
      <c r="Z13" s="33"/>
      <c r="AA13" s="33"/>
      <c r="AB13" s="33"/>
      <c r="AC13" s="33"/>
      <c r="AD13" s="38"/>
      <c r="AH13" s="176"/>
      <c r="AI13" s="177"/>
      <c r="AJ13" s="177"/>
      <c r="AK13" s="177"/>
      <c r="AL13" s="255"/>
      <c r="AM13" s="256"/>
      <c r="AN13" s="256"/>
      <c r="AO13" s="256"/>
      <c r="AP13" s="257"/>
      <c r="AQ13" s="31"/>
    </row>
    <row r="14" spans="2:46">
      <c r="AH14" s="46"/>
      <c r="AQ14" s="31"/>
    </row>
    <row r="15" spans="2:46" ht="16.2">
      <c r="B15" s="47" t="s">
        <v>176</v>
      </c>
      <c r="C15" s="47"/>
      <c r="D15" s="47"/>
      <c r="E15" s="47"/>
      <c r="F15" s="47"/>
      <c r="G15" s="47"/>
      <c r="H15" s="266"/>
      <c r="I15" s="267"/>
      <c r="K15" s="48" t="str" cm="1">
        <f t="array" ref="K15">_xlfn.IFS(H15="有","元請け工事の内容を以下の項目欄に入力してください。",H15="無","上部の事業内容をご記入いただき、商工会議所にお送りください",H15="","")</f>
        <v/>
      </c>
      <c r="AH15" s="46" t="s">
        <v>174</v>
      </c>
      <c r="AL15" s="260"/>
      <c r="AM15" s="261"/>
      <c r="AN15" s="261"/>
      <c r="AO15" s="261"/>
      <c r="AP15" s="262"/>
      <c r="AQ15" s="31"/>
      <c r="AS15" s="18"/>
      <c r="AT15" s="18"/>
    </row>
    <row r="16" spans="2:46">
      <c r="AH16" s="46"/>
      <c r="AQ16" s="31"/>
      <c r="AS16" s="18"/>
      <c r="AT16" s="18"/>
    </row>
    <row r="17" spans="1:65" ht="13.8">
      <c r="B17" s="268" t="s">
        <v>0</v>
      </c>
      <c r="C17" s="269"/>
      <c r="D17" s="269"/>
      <c r="E17" s="269"/>
      <c r="F17" s="269"/>
      <c r="G17" s="269"/>
      <c r="H17" s="269"/>
      <c r="I17" s="270"/>
      <c r="J17" s="264" t="s">
        <v>1</v>
      </c>
      <c r="K17" s="264"/>
      <c r="L17" s="49" t="s">
        <v>2</v>
      </c>
      <c r="M17" s="264" t="s">
        <v>3</v>
      </c>
      <c r="N17" s="264"/>
      <c r="O17" s="263" t="s">
        <v>4</v>
      </c>
      <c r="P17" s="264"/>
      <c r="Q17" s="264"/>
      <c r="R17" s="264"/>
      <c r="S17" s="264"/>
      <c r="T17" s="264"/>
      <c r="U17" s="264" t="s">
        <v>5</v>
      </c>
      <c r="V17" s="264"/>
      <c r="W17" s="264"/>
      <c r="Y17" s="33" t="s">
        <v>156</v>
      </c>
      <c r="Z17" s="33"/>
      <c r="AA17" s="33"/>
      <c r="AB17" s="217"/>
      <c r="AC17" s="218"/>
      <c r="AD17" s="18" t="s">
        <v>159</v>
      </c>
      <c r="AH17" s="50" t="s">
        <v>175</v>
      </c>
      <c r="AK17" s="66"/>
      <c r="AL17" s="21" t="s">
        <v>104</v>
      </c>
      <c r="AM17" s="66"/>
      <c r="AN17" s="21" t="s">
        <v>104</v>
      </c>
      <c r="AO17" s="258"/>
      <c r="AP17" s="259"/>
      <c r="AQ17" s="31"/>
      <c r="AS17" s="18"/>
      <c r="AT17" s="18"/>
    </row>
    <row r="18" spans="1:65" ht="13.2" customHeight="1">
      <c r="B18" s="269"/>
      <c r="C18" s="269"/>
      <c r="D18" s="269"/>
      <c r="E18" s="269"/>
      <c r="F18" s="269"/>
      <c r="G18" s="269"/>
      <c r="H18" s="269"/>
      <c r="I18" s="270"/>
      <c r="J18" s="273" t="s">
        <v>80</v>
      </c>
      <c r="K18" s="274" t="s">
        <v>81</v>
      </c>
      <c r="L18" s="273" t="s">
        <v>82</v>
      </c>
      <c r="M18" s="275" t="s">
        <v>83</v>
      </c>
      <c r="N18" s="265" t="s">
        <v>82</v>
      </c>
      <c r="O18" s="273" t="s">
        <v>84</v>
      </c>
      <c r="P18" s="214" t="s">
        <v>85</v>
      </c>
      <c r="Q18" s="214" t="s">
        <v>81</v>
      </c>
      <c r="R18" s="214" t="s">
        <v>83</v>
      </c>
      <c r="S18" s="214" t="s">
        <v>86</v>
      </c>
      <c r="T18" s="265" t="s">
        <v>85</v>
      </c>
      <c r="U18" s="295"/>
      <c r="V18" s="296"/>
      <c r="W18" s="297"/>
      <c r="AH18" s="51"/>
      <c r="AI18" s="33"/>
      <c r="AJ18" s="33"/>
      <c r="AK18" s="33"/>
      <c r="AL18" s="33"/>
      <c r="AM18" s="33"/>
      <c r="AN18" s="33"/>
      <c r="AO18" s="33"/>
      <c r="AP18" s="33"/>
      <c r="AQ18" s="38"/>
      <c r="AS18" s="18"/>
      <c r="AT18" s="18"/>
    </row>
    <row r="19" spans="1:65" ht="24" customHeight="1">
      <c r="B19" s="271"/>
      <c r="C19" s="271"/>
      <c r="D19" s="271"/>
      <c r="E19" s="271"/>
      <c r="F19" s="271"/>
      <c r="G19" s="271"/>
      <c r="H19" s="271"/>
      <c r="I19" s="272"/>
      <c r="J19" s="273"/>
      <c r="K19" s="274"/>
      <c r="L19" s="273"/>
      <c r="M19" s="275"/>
      <c r="N19" s="265"/>
      <c r="O19" s="273"/>
      <c r="P19" s="214"/>
      <c r="Q19" s="214"/>
      <c r="R19" s="214"/>
      <c r="S19" s="214"/>
      <c r="T19" s="265"/>
      <c r="U19" s="298"/>
      <c r="V19" s="299"/>
      <c r="W19" s="300"/>
    </row>
    <row r="20" spans="1:65" s="59" customFormat="1">
      <c r="A20" s="289" t="s">
        <v>145</v>
      </c>
      <c r="B20" s="52"/>
      <c r="C20" s="204" t="s">
        <v>133</v>
      </c>
      <c r="D20" s="204"/>
      <c r="E20" s="204"/>
      <c r="F20" s="204"/>
      <c r="G20" s="204"/>
      <c r="H20" s="204"/>
      <c r="I20" s="53"/>
      <c r="J20" s="227" t="s">
        <v>6</v>
      </c>
      <c r="K20" s="228"/>
      <c r="L20" s="228"/>
      <c r="M20" s="228"/>
      <c r="N20" s="229"/>
      <c r="O20" s="236" t="s">
        <v>7</v>
      </c>
      <c r="P20" s="228"/>
      <c r="Q20" s="228"/>
      <c r="R20" s="228"/>
      <c r="S20" s="228"/>
      <c r="T20" s="228"/>
      <c r="U20" s="237"/>
      <c r="V20" s="54" t="s">
        <v>8</v>
      </c>
      <c r="W20" s="55"/>
      <c r="X20" s="55"/>
      <c r="Y20" s="242" t="s">
        <v>9</v>
      </c>
      <c r="Z20" s="242"/>
      <c r="AA20" s="242"/>
      <c r="AB20" s="242"/>
      <c r="AC20" s="242"/>
      <c r="AD20" s="242"/>
      <c r="AE20" s="242"/>
      <c r="AF20" s="242"/>
      <c r="AG20" s="242"/>
      <c r="AH20" s="242"/>
      <c r="AI20" s="55"/>
      <c r="AJ20" s="55"/>
      <c r="AK20" s="56"/>
      <c r="AL20" s="57" t="s">
        <v>10</v>
      </c>
      <c r="AM20" s="58"/>
      <c r="AN20" s="243" t="s">
        <v>11</v>
      </c>
      <c r="AO20" s="243"/>
      <c r="AP20" s="243"/>
      <c r="AQ20" s="244"/>
      <c r="AS20" s="280" t="s">
        <v>129</v>
      </c>
      <c r="AT20" s="280" t="s">
        <v>129</v>
      </c>
      <c r="AU20" s="290" t="s">
        <v>155</v>
      </c>
      <c r="AV20" s="280" t="s">
        <v>129</v>
      </c>
      <c r="BK20" s="18"/>
      <c r="BL20" s="18"/>
      <c r="BM20" s="18"/>
    </row>
    <row r="21" spans="1:65" s="59" customFormat="1" ht="12">
      <c r="A21" s="289"/>
      <c r="C21" s="205"/>
      <c r="D21" s="205"/>
      <c r="E21" s="205"/>
      <c r="F21" s="205"/>
      <c r="G21" s="205"/>
      <c r="H21" s="205"/>
      <c r="I21" s="60"/>
      <c r="J21" s="230"/>
      <c r="K21" s="231"/>
      <c r="L21" s="231"/>
      <c r="M21" s="231"/>
      <c r="N21" s="232"/>
      <c r="O21" s="238"/>
      <c r="P21" s="231"/>
      <c r="Q21" s="231"/>
      <c r="R21" s="231"/>
      <c r="S21" s="231"/>
      <c r="T21" s="231"/>
      <c r="U21" s="239"/>
      <c r="V21" s="276" t="s">
        <v>123</v>
      </c>
      <c r="W21" s="277"/>
      <c r="X21" s="277"/>
      <c r="Y21" s="61"/>
      <c r="Z21" s="276" t="s">
        <v>122</v>
      </c>
      <c r="AA21" s="277"/>
      <c r="AB21" s="277"/>
      <c r="AC21" s="61"/>
      <c r="AD21" s="276" t="s">
        <v>124</v>
      </c>
      <c r="AE21" s="277"/>
      <c r="AF21" s="277"/>
      <c r="AG21" s="61"/>
      <c r="AH21" s="276" t="s">
        <v>12</v>
      </c>
      <c r="AI21" s="277"/>
      <c r="AJ21" s="277"/>
      <c r="AK21" s="61"/>
      <c r="AL21" s="245" t="s">
        <v>13</v>
      </c>
      <c r="AM21" s="246"/>
      <c r="AN21" s="222" t="s">
        <v>14</v>
      </c>
      <c r="AO21" s="223"/>
      <c r="AP21" s="223"/>
      <c r="AQ21" s="224"/>
      <c r="AS21" s="280"/>
      <c r="AT21" s="280"/>
      <c r="AU21" s="280"/>
      <c r="AV21" s="280"/>
    </row>
    <row r="22" spans="1:65" s="59" customFormat="1">
      <c r="A22" s="289"/>
      <c r="B22" s="62"/>
      <c r="C22" s="206"/>
      <c r="D22" s="206"/>
      <c r="E22" s="206"/>
      <c r="F22" s="206"/>
      <c r="G22" s="206"/>
      <c r="H22" s="206"/>
      <c r="I22" s="63"/>
      <c r="J22" s="233"/>
      <c r="K22" s="234"/>
      <c r="L22" s="234"/>
      <c r="M22" s="234"/>
      <c r="N22" s="235"/>
      <c r="O22" s="240"/>
      <c r="P22" s="234"/>
      <c r="Q22" s="234"/>
      <c r="R22" s="234"/>
      <c r="S22" s="234"/>
      <c r="T22" s="234"/>
      <c r="U22" s="241"/>
      <c r="V22" s="278"/>
      <c r="W22" s="279"/>
      <c r="X22" s="279"/>
      <c r="Y22" s="64" t="s">
        <v>121</v>
      </c>
      <c r="Z22" s="278"/>
      <c r="AA22" s="279"/>
      <c r="AB22" s="279"/>
      <c r="AC22" s="64" t="s">
        <v>121</v>
      </c>
      <c r="AD22" s="278"/>
      <c r="AE22" s="279"/>
      <c r="AF22" s="279"/>
      <c r="AG22" s="64" t="s">
        <v>121</v>
      </c>
      <c r="AH22" s="278"/>
      <c r="AI22" s="279"/>
      <c r="AJ22" s="279"/>
      <c r="AK22" s="64" t="s">
        <v>121</v>
      </c>
      <c r="AL22" s="247"/>
      <c r="AM22" s="248"/>
      <c r="AN22" s="225" t="s">
        <v>125</v>
      </c>
      <c r="AO22" s="225"/>
      <c r="AP22" s="225"/>
      <c r="AQ22" s="226"/>
      <c r="AS22" s="280"/>
      <c r="AT22" s="280"/>
      <c r="AU22" s="280"/>
      <c r="AV22" s="280"/>
      <c r="BK22" s="18"/>
      <c r="BL22" s="18"/>
      <c r="BM22" s="18"/>
    </row>
    <row r="23" spans="1:65" ht="13.8" customHeight="1">
      <c r="A23" s="287" t="s">
        <v>144</v>
      </c>
      <c r="B23" s="292"/>
      <c r="C23" s="159"/>
      <c r="D23" s="160"/>
      <c r="E23" s="160"/>
      <c r="F23" s="160"/>
      <c r="G23" s="160"/>
      <c r="H23" s="160"/>
      <c r="I23" s="161"/>
      <c r="J23" s="162"/>
      <c r="K23" s="160"/>
      <c r="L23" s="160"/>
      <c r="M23" s="160"/>
      <c r="N23" s="161"/>
      <c r="O23" s="9"/>
      <c r="P23" s="14" t="s">
        <v>15</v>
      </c>
      <c r="Q23" s="9"/>
      <c r="R23" s="14" t="s">
        <v>16</v>
      </c>
      <c r="S23" s="9"/>
      <c r="T23" s="204" t="s">
        <v>17</v>
      </c>
      <c r="U23" s="204"/>
      <c r="V23" s="179"/>
      <c r="W23" s="180"/>
      <c r="X23" s="180"/>
      <c r="Y23" s="181"/>
      <c r="Z23" s="179"/>
      <c r="AA23" s="180"/>
      <c r="AB23" s="180"/>
      <c r="AC23" s="181"/>
      <c r="AD23" s="179"/>
      <c r="AE23" s="180"/>
      <c r="AF23" s="180"/>
      <c r="AG23" s="181"/>
      <c r="AH23" s="281">
        <f>IFERROR(IF(AT23="②",ROUNDDOWN((V23+Z23-AD23)*105/108,0),V23+Z23-AD23),0)</f>
        <v>0</v>
      </c>
      <c r="AI23" s="282"/>
      <c r="AJ23" s="282"/>
      <c r="AK23" s="283"/>
      <c r="AL23" s="191" t="str">
        <f>IFERROR(INDEX(リスト!$E$2:$H$10,MATCH(B23,リスト!$D$2:$D$10,0),MATCH(AS23,リスト!$E$1:$H$1,1)),"")</f>
        <v/>
      </c>
      <c r="AM23" s="192"/>
      <c r="AN23" s="195">
        <f>IFERROR(IF(A23="〇",AU23,AV23),"")</f>
        <v>0</v>
      </c>
      <c r="AO23" s="196"/>
      <c r="AP23" s="196"/>
      <c r="AQ23" s="197"/>
      <c r="AS23" s="65" t="e">
        <f>IF(O23&gt;=24,DATEVALUE("平成"&amp;O23&amp;"年"&amp;Q23&amp;"月"&amp;S23&amp;"日"),DATEVALUE("令和"&amp;O23&amp;"年"&amp;Q23&amp;"月"&amp;S23&amp;"日"))</f>
        <v>#VALUE!</v>
      </c>
      <c r="AT23" s="201" t="e">
        <f>VLOOKUP(AS23,リスト!$P$2:$Q$5,2,TRUE)</f>
        <v>#VALUE!</v>
      </c>
      <c r="AU23" s="178"/>
      <c r="AV23" s="291">
        <f>IFERROR(ROUNDDOWN(AH23*AL23/100,0),0)</f>
        <v>0</v>
      </c>
    </row>
    <row r="24" spans="1:65" ht="13.8" customHeight="1">
      <c r="A24" s="288"/>
      <c r="B24" s="293"/>
      <c r="C24" s="163"/>
      <c r="D24" s="164"/>
      <c r="E24" s="164"/>
      <c r="F24" s="164"/>
      <c r="G24" s="164"/>
      <c r="H24" s="164"/>
      <c r="I24" s="165"/>
      <c r="J24" s="166"/>
      <c r="K24" s="164"/>
      <c r="L24" s="164"/>
      <c r="M24" s="164"/>
      <c r="N24" s="165"/>
      <c r="O24" s="10"/>
      <c r="P24" s="15" t="s">
        <v>15</v>
      </c>
      <c r="Q24" s="10"/>
      <c r="R24" s="15" t="s">
        <v>16</v>
      </c>
      <c r="S24" s="10"/>
      <c r="T24" s="205" t="s">
        <v>19</v>
      </c>
      <c r="U24" s="205"/>
      <c r="V24" s="182"/>
      <c r="W24" s="183"/>
      <c r="X24" s="183"/>
      <c r="Y24" s="184"/>
      <c r="Z24" s="182"/>
      <c r="AA24" s="183"/>
      <c r="AB24" s="183"/>
      <c r="AC24" s="184"/>
      <c r="AD24" s="182"/>
      <c r="AE24" s="183"/>
      <c r="AF24" s="183"/>
      <c r="AG24" s="184"/>
      <c r="AH24" s="284"/>
      <c r="AI24" s="285"/>
      <c r="AJ24" s="285"/>
      <c r="AK24" s="286"/>
      <c r="AL24" s="193"/>
      <c r="AM24" s="194"/>
      <c r="AN24" s="198"/>
      <c r="AO24" s="199"/>
      <c r="AP24" s="199"/>
      <c r="AQ24" s="200"/>
      <c r="AS24" s="65"/>
      <c r="AT24" s="201"/>
      <c r="AU24" s="178"/>
      <c r="AV24" s="291"/>
    </row>
    <row r="25" spans="1:65" ht="13.8" customHeight="1">
      <c r="A25" s="287" t="s">
        <v>144</v>
      </c>
      <c r="B25" s="292"/>
      <c r="C25" s="159"/>
      <c r="D25" s="160"/>
      <c r="E25" s="160"/>
      <c r="F25" s="160"/>
      <c r="G25" s="160"/>
      <c r="H25" s="160"/>
      <c r="I25" s="161"/>
      <c r="J25" s="162"/>
      <c r="K25" s="160"/>
      <c r="L25" s="160"/>
      <c r="M25" s="160"/>
      <c r="N25" s="161"/>
      <c r="O25" s="9"/>
      <c r="P25" s="14" t="s">
        <v>15</v>
      </c>
      <c r="Q25" s="9"/>
      <c r="R25" s="14" t="s">
        <v>16</v>
      </c>
      <c r="S25" s="9"/>
      <c r="T25" s="204" t="s">
        <v>17</v>
      </c>
      <c r="U25" s="204"/>
      <c r="V25" s="179"/>
      <c r="W25" s="180"/>
      <c r="X25" s="180"/>
      <c r="Y25" s="181"/>
      <c r="Z25" s="179"/>
      <c r="AA25" s="180"/>
      <c r="AB25" s="180"/>
      <c r="AC25" s="181"/>
      <c r="AD25" s="179"/>
      <c r="AE25" s="180"/>
      <c r="AF25" s="180"/>
      <c r="AG25" s="181"/>
      <c r="AH25" s="185">
        <f>IFERROR(IF(AT25="②",ROUNDDOWN((V25+Z25-AD25)*105/108,0),V25+Z25-AD25),0)</f>
        <v>0</v>
      </c>
      <c r="AI25" s="186"/>
      <c r="AJ25" s="186"/>
      <c r="AK25" s="187"/>
      <c r="AL25" s="191" t="str">
        <f>IFERROR(INDEX(リスト!$E$2:$H$10,MATCH(B25,リスト!$D$2:$D$10,0),MATCH(AS25,リスト!$E$1:$H$1,1)),"")</f>
        <v/>
      </c>
      <c r="AM25" s="192"/>
      <c r="AN25" s="195">
        <f t="shared" ref="AN25" si="0">IFERROR(IF(A25="〇",AU25,AV25),"")</f>
        <v>0</v>
      </c>
      <c r="AO25" s="196"/>
      <c r="AP25" s="196"/>
      <c r="AQ25" s="197"/>
      <c r="AS25" s="65" t="e">
        <f t="shared" ref="AS25" si="1">IF(O25&gt;=24,DATEVALUE("平成"&amp;O25&amp;"年"&amp;Q25&amp;"月"&amp;S25&amp;"日"),DATEVALUE("令和"&amp;O25&amp;"年"&amp;Q25&amp;"月"&amp;S25&amp;"日"))</f>
        <v>#VALUE!</v>
      </c>
      <c r="AT25" s="201" t="e">
        <f>VLOOKUP(AS25,リスト!$P$2:$Q$5,2,TRUE)</f>
        <v>#VALUE!</v>
      </c>
      <c r="AU25" s="178"/>
      <c r="AV25" s="291">
        <f t="shared" ref="AV25" si="2">IFERROR(ROUNDDOWN(AH25*AL25/100,0),0)</f>
        <v>0</v>
      </c>
    </row>
    <row r="26" spans="1:65" ht="13.8" customHeight="1">
      <c r="A26" s="288"/>
      <c r="B26" s="293"/>
      <c r="C26" s="163"/>
      <c r="D26" s="164"/>
      <c r="E26" s="164"/>
      <c r="F26" s="164"/>
      <c r="G26" s="164"/>
      <c r="H26" s="164"/>
      <c r="I26" s="165"/>
      <c r="J26" s="166"/>
      <c r="K26" s="164"/>
      <c r="L26" s="164"/>
      <c r="M26" s="164"/>
      <c r="N26" s="165"/>
      <c r="O26" s="10"/>
      <c r="P26" s="15" t="s">
        <v>15</v>
      </c>
      <c r="Q26" s="10"/>
      <c r="R26" s="15" t="s">
        <v>16</v>
      </c>
      <c r="S26" s="10"/>
      <c r="T26" s="205" t="s">
        <v>19</v>
      </c>
      <c r="U26" s="205"/>
      <c r="V26" s="182"/>
      <c r="W26" s="183"/>
      <c r="X26" s="183"/>
      <c r="Y26" s="184"/>
      <c r="Z26" s="182"/>
      <c r="AA26" s="183"/>
      <c r="AB26" s="183"/>
      <c r="AC26" s="184"/>
      <c r="AD26" s="182"/>
      <c r="AE26" s="183"/>
      <c r="AF26" s="183"/>
      <c r="AG26" s="184"/>
      <c r="AH26" s="188"/>
      <c r="AI26" s="189"/>
      <c r="AJ26" s="189"/>
      <c r="AK26" s="190"/>
      <c r="AL26" s="193"/>
      <c r="AM26" s="194"/>
      <c r="AN26" s="198"/>
      <c r="AO26" s="199"/>
      <c r="AP26" s="199"/>
      <c r="AQ26" s="200"/>
      <c r="AS26" s="65"/>
      <c r="AT26" s="201"/>
      <c r="AU26" s="178"/>
      <c r="AV26" s="291"/>
    </row>
    <row r="27" spans="1:65" ht="13.8" customHeight="1">
      <c r="A27" s="287" t="s">
        <v>144</v>
      </c>
      <c r="B27" s="292"/>
      <c r="C27" s="159"/>
      <c r="D27" s="160"/>
      <c r="E27" s="160"/>
      <c r="F27" s="160"/>
      <c r="G27" s="160"/>
      <c r="H27" s="160"/>
      <c r="I27" s="161"/>
      <c r="J27" s="162"/>
      <c r="K27" s="160"/>
      <c r="L27" s="160"/>
      <c r="M27" s="160"/>
      <c r="N27" s="161"/>
      <c r="O27" s="9"/>
      <c r="P27" s="14" t="s">
        <v>15</v>
      </c>
      <c r="Q27" s="9"/>
      <c r="R27" s="14" t="s">
        <v>16</v>
      </c>
      <c r="S27" s="9"/>
      <c r="T27" s="204" t="s">
        <v>17</v>
      </c>
      <c r="U27" s="204"/>
      <c r="V27" s="179"/>
      <c r="W27" s="180"/>
      <c r="X27" s="180"/>
      <c r="Y27" s="181"/>
      <c r="Z27" s="179"/>
      <c r="AA27" s="180"/>
      <c r="AB27" s="180"/>
      <c r="AC27" s="181"/>
      <c r="AD27" s="179"/>
      <c r="AE27" s="180"/>
      <c r="AF27" s="180"/>
      <c r="AG27" s="181"/>
      <c r="AH27" s="185">
        <f>IFERROR(IF(AT27="②",ROUNDDOWN((V27+Z27-AD27)*105/108,0),V27+Z27-AD27),0)</f>
        <v>0</v>
      </c>
      <c r="AI27" s="186"/>
      <c r="AJ27" s="186"/>
      <c r="AK27" s="187"/>
      <c r="AL27" s="191" t="str">
        <f>IFERROR(INDEX(リスト!$E$2:$H$10,MATCH(B27,リスト!$D$2:$D$10,0),MATCH(AS27,リスト!$E$1:$H$1,1)),"")</f>
        <v/>
      </c>
      <c r="AM27" s="192"/>
      <c r="AN27" s="195">
        <f t="shared" ref="AN27" si="3">IFERROR(IF(A27="〇",AU27,AV27),"")</f>
        <v>0</v>
      </c>
      <c r="AO27" s="196"/>
      <c r="AP27" s="196"/>
      <c r="AQ27" s="197"/>
      <c r="AS27" s="65" t="e">
        <f t="shared" ref="AS27" si="4">IF(O27&gt;=24,DATEVALUE("平成"&amp;O27&amp;"年"&amp;Q27&amp;"月"&amp;S27&amp;"日"),DATEVALUE("令和"&amp;O27&amp;"年"&amp;Q27&amp;"月"&amp;S27&amp;"日"))</f>
        <v>#VALUE!</v>
      </c>
      <c r="AT27" s="201" t="e">
        <f>VLOOKUP(AS27,リスト!$P$2:$Q$5,2,TRUE)</f>
        <v>#VALUE!</v>
      </c>
      <c r="AU27" s="178"/>
      <c r="AV27" s="291">
        <f t="shared" ref="AV27" si="5">IFERROR(ROUNDDOWN(AH27*AL27/100,0),0)</f>
        <v>0</v>
      </c>
    </row>
    <row r="28" spans="1:65" ht="13.8" customHeight="1">
      <c r="A28" s="288"/>
      <c r="B28" s="293"/>
      <c r="C28" s="163"/>
      <c r="D28" s="164"/>
      <c r="E28" s="164"/>
      <c r="F28" s="164"/>
      <c r="G28" s="164"/>
      <c r="H28" s="164"/>
      <c r="I28" s="165"/>
      <c r="J28" s="166"/>
      <c r="K28" s="164"/>
      <c r="L28" s="164"/>
      <c r="M28" s="164"/>
      <c r="N28" s="165"/>
      <c r="O28" s="10"/>
      <c r="P28" s="16" t="s">
        <v>15</v>
      </c>
      <c r="Q28" s="10"/>
      <c r="R28" s="16" t="s">
        <v>16</v>
      </c>
      <c r="S28" s="10"/>
      <c r="T28" s="206" t="s">
        <v>19</v>
      </c>
      <c r="U28" s="206"/>
      <c r="V28" s="182"/>
      <c r="W28" s="183"/>
      <c r="X28" s="183"/>
      <c r="Y28" s="184"/>
      <c r="Z28" s="182"/>
      <c r="AA28" s="183"/>
      <c r="AB28" s="183"/>
      <c r="AC28" s="184"/>
      <c r="AD28" s="182"/>
      <c r="AE28" s="183"/>
      <c r="AF28" s="183"/>
      <c r="AG28" s="184"/>
      <c r="AH28" s="188"/>
      <c r="AI28" s="189"/>
      <c r="AJ28" s="189"/>
      <c r="AK28" s="190"/>
      <c r="AL28" s="193"/>
      <c r="AM28" s="194"/>
      <c r="AN28" s="198"/>
      <c r="AO28" s="199"/>
      <c r="AP28" s="199"/>
      <c r="AQ28" s="200"/>
      <c r="AS28" s="65"/>
      <c r="AT28" s="201"/>
      <c r="AU28" s="178"/>
      <c r="AV28" s="291"/>
    </row>
    <row r="29" spans="1:65" ht="13.8" customHeight="1">
      <c r="A29" s="287" t="s">
        <v>144</v>
      </c>
      <c r="B29" s="292"/>
      <c r="C29" s="159"/>
      <c r="D29" s="160"/>
      <c r="E29" s="160"/>
      <c r="F29" s="160"/>
      <c r="G29" s="160"/>
      <c r="H29" s="160"/>
      <c r="I29" s="161"/>
      <c r="J29" s="162"/>
      <c r="K29" s="160"/>
      <c r="L29" s="160"/>
      <c r="M29" s="160"/>
      <c r="N29" s="161"/>
      <c r="O29" s="9"/>
      <c r="P29" s="15" t="s">
        <v>15</v>
      </c>
      <c r="Q29" s="9"/>
      <c r="R29" s="15" t="s">
        <v>16</v>
      </c>
      <c r="S29" s="9"/>
      <c r="T29" s="205" t="s">
        <v>17</v>
      </c>
      <c r="U29" s="205"/>
      <c r="V29" s="179"/>
      <c r="W29" s="180"/>
      <c r="X29" s="180"/>
      <c r="Y29" s="181"/>
      <c r="Z29" s="179"/>
      <c r="AA29" s="180"/>
      <c r="AB29" s="180"/>
      <c r="AC29" s="181"/>
      <c r="AD29" s="179"/>
      <c r="AE29" s="180"/>
      <c r="AF29" s="180"/>
      <c r="AG29" s="181"/>
      <c r="AH29" s="185">
        <f>IFERROR(IF(AT29="②",ROUNDDOWN((V29+Z29-AD29)*105/108,0),V29+Z29-AD29),0)</f>
        <v>0</v>
      </c>
      <c r="AI29" s="186"/>
      <c r="AJ29" s="186"/>
      <c r="AK29" s="187"/>
      <c r="AL29" s="191" t="str">
        <f>IFERROR(INDEX(リスト!$E$2:$H$10,MATCH(B29,リスト!$D$2:$D$10,0),MATCH(AS29,リスト!$E$1:$H$1,1)),"")</f>
        <v/>
      </c>
      <c r="AM29" s="192"/>
      <c r="AN29" s="195">
        <f t="shared" ref="AN29" si="6">IFERROR(IF(A29="〇",AU29,AV29),"")</f>
        <v>0</v>
      </c>
      <c r="AO29" s="196"/>
      <c r="AP29" s="196"/>
      <c r="AQ29" s="197"/>
      <c r="AS29" s="65" t="e">
        <f t="shared" ref="AS29" si="7">IF(O29&gt;=24,DATEVALUE("平成"&amp;O29&amp;"年"&amp;Q29&amp;"月"&amp;S29&amp;"日"),DATEVALUE("令和"&amp;O29&amp;"年"&amp;Q29&amp;"月"&amp;S29&amp;"日"))</f>
        <v>#VALUE!</v>
      </c>
      <c r="AT29" s="201" t="e">
        <f>VLOOKUP(AS29,リスト!$P$2:$Q$5,2,TRUE)</f>
        <v>#VALUE!</v>
      </c>
      <c r="AU29" s="178"/>
      <c r="AV29" s="291">
        <f t="shared" ref="AV29" si="8">IFERROR(ROUNDDOWN(AH29*AL29/100,0),0)</f>
        <v>0</v>
      </c>
    </row>
    <row r="30" spans="1:65" ht="13.8" customHeight="1">
      <c r="A30" s="288"/>
      <c r="B30" s="293"/>
      <c r="C30" s="163"/>
      <c r="D30" s="164"/>
      <c r="E30" s="164"/>
      <c r="F30" s="164"/>
      <c r="G30" s="164"/>
      <c r="H30" s="164"/>
      <c r="I30" s="165"/>
      <c r="J30" s="166"/>
      <c r="K30" s="164"/>
      <c r="L30" s="164"/>
      <c r="M30" s="164"/>
      <c r="N30" s="165"/>
      <c r="O30" s="10"/>
      <c r="P30" s="16" t="s">
        <v>15</v>
      </c>
      <c r="Q30" s="10"/>
      <c r="R30" s="16" t="s">
        <v>16</v>
      </c>
      <c r="S30" s="10"/>
      <c r="T30" s="206" t="s">
        <v>19</v>
      </c>
      <c r="U30" s="206"/>
      <c r="V30" s="182"/>
      <c r="W30" s="183"/>
      <c r="X30" s="183"/>
      <c r="Y30" s="184"/>
      <c r="Z30" s="182"/>
      <c r="AA30" s="183"/>
      <c r="AB30" s="183"/>
      <c r="AC30" s="184"/>
      <c r="AD30" s="182"/>
      <c r="AE30" s="183"/>
      <c r="AF30" s="183"/>
      <c r="AG30" s="184"/>
      <c r="AH30" s="188"/>
      <c r="AI30" s="189"/>
      <c r="AJ30" s="189"/>
      <c r="AK30" s="190"/>
      <c r="AL30" s="193"/>
      <c r="AM30" s="194"/>
      <c r="AN30" s="198"/>
      <c r="AO30" s="199"/>
      <c r="AP30" s="199"/>
      <c r="AQ30" s="200"/>
      <c r="AS30" s="65"/>
      <c r="AT30" s="201"/>
      <c r="AU30" s="178"/>
      <c r="AV30" s="291"/>
    </row>
    <row r="31" spans="1:65" ht="13.8" customHeight="1">
      <c r="A31" s="287" t="s">
        <v>144</v>
      </c>
      <c r="B31" s="292"/>
      <c r="C31" s="159"/>
      <c r="D31" s="160"/>
      <c r="E31" s="160"/>
      <c r="F31" s="160"/>
      <c r="G31" s="160"/>
      <c r="H31" s="160"/>
      <c r="I31" s="161"/>
      <c r="J31" s="162"/>
      <c r="K31" s="160"/>
      <c r="L31" s="160"/>
      <c r="M31" s="160"/>
      <c r="N31" s="161"/>
      <c r="O31" s="9"/>
      <c r="P31" s="15" t="s">
        <v>15</v>
      </c>
      <c r="Q31" s="9"/>
      <c r="R31" s="15" t="s">
        <v>16</v>
      </c>
      <c r="S31" s="9"/>
      <c r="T31" s="205" t="s">
        <v>17</v>
      </c>
      <c r="U31" s="205"/>
      <c r="V31" s="179"/>
      <c r="W31" s="180"/>
      <c r="X31" s="180"/>
      <c r="Y31" s="181"/>
      <c r="Z31" s="179"/>
      <c r="AA31" s="180"/>
      <c r="AB31" s="180"/>
      <c r="AC31" s="181"/>
      <c r="AD31" s="179"/>
      <c r="AE31" s="180"/>
      <c r="AF31" s="180"/>
      <c r="AG31" s="181"/>
      <c r="AH31" s="185">
        <f>IFERROR(IF(AT31="②",ROUNDDOWN((V31+Z31-AD31)*105/108,0),V31+Z31-AD31),0)</f>
        <v>0</v>
      </c>
      <c r="AI31" s="186"/>
      <c r="AJ31" s="186"/>
      <c r="AK31" s="187"/>
      <c r="AL31" s="191" t="str">
        <f>IFERROR(INDEX(リスト!$E$2:$H$10,MATCH(B31,リスト!$D$2:$D$10,0),MATCH(AS31,リスト!$E$1:$H$1,1)),"")</f>
        <v/>
      </c>
      <c r="AM31" s="192"/>
      <c r="AN31" s="195">
        <f t="shared" ref="AN31" si="9">IFERROR(IF(A31="〇",AU31,AV31),"")</f>
        <v>0</v>
      </c>
      <c r="AO31" s="196"/>
      <c r="AP31" s="196"/>
      <c r="AQ31" s="197"/>
      <c r="AS31" s="65" t="e">
        <f t="shared" ref="AS31" si="10">IF(O31&gt;=24,DATEVALUE("平成"&amp;O31&amp;"年"&amp;Q31&amp;"月"&amp;S31&amp;"日"),DATEVALUE("令和"&amp;O31&amp;"年"&amp;Q31&amp;"月"&amp;S31&amp;"日"))</f>
        <v>#VALUE!</v>
      </c>
      <c r="AT31" s="201" t="e">
        <f>VLOOKUP(AS31,リスト!$P$2:$Q$5,2,TRUE)</f>
        <v>#VALUE!</v>
      </c>
      <c r="AU31" s="178"/>
      <c r="AV31" s="291">
        <f t="shared" ref="AV31" si="11">IFERROR(ROUNDDOWN(AH31*AL31/100,0),0)</f>
        <v>0</v>
      </c>
    </row>
    <row r="32" spans="1:65" ht="13.8" customHeight="1">
      <c r="A32" s="288"/>
      <c r="B32" s="293"/>
      <c r="C32" s="163"/>
      <c r="D32" s="164"/>
      <c r="E32" s="164"/>
      <c r="F32" s="164"/>
      <c r="G32" s="164"/>
      <c r="H32" s="164"/>
      <c r="I32" s="165"/>
      <c r="J32" s="166"/>
      <c r="K32" s="164"/>
      <c r="L32" s="164"/>
      <c r="M32" s="164"/>
      <c r="N32" s="165"/>
      <c r="O32" s="10"/>
      <c r="P32" s="16" t="s">
        <v>15</v>
      </c>
      <c r="Q32" s="10"/>
      <c r="R32" s="16" t="s">
        <v>16</v>
      </c>
      <c r="S32" s="10"/>
      <c r="T32" s="206" t="s">
        <v>19</v>
      </c>
      <c r="U32" s="206"/>
      <c r="V32" s="182"/>
      <c r="W32" s="183"/>
      <c r="X32" s="183"/>
      <c r="Y32" s="184"/>
      <c r="Z32" s="182"/>
      <c r="AA32" s="183"/>
      <c r="AB32" s="183"/>
      <c r="AC32" s="184"/>
      <c r="AD32" s="182"/>
      <c r="AE32" s="183"/>
      <c r="AF32" s="183"/>
      <c r="AG32" s="184"/>
      <c r="AH32" s="188"/>
      <c r="AI32" s="189"/>
      <c r="AJ32" s="189"/>
      <c r="AK32" s="190"/>
      <c r="AL32" s="193"/>
      <c r="AM32" s="194"/>
      <c r="AN32" s="198"/>
      <c r="AO32" s="199"/>
      <c r="AP32" s="199"/>
      <c r="AQ32" s="200"/>
      <c r="AS32" s="65"/>
      <c r="AT32" s="201"/>
      <c r="AU32" s="178"/>
      <c r="AV32" s="291"/>
    </row>
    <row r="33" spans="1:48" ht="13.8" customHeight="1">
      <c r="A33" s="287" t="s">
        <v>144</v>
      </c>
      <c r="B33" s="292"/>
      <c r="C33" s="159"/>
      <c r="D33" s="160"/>
      <c r="E33" s="160"/>
      <c r="F33" s="160"/>
      <c r="G33" s="160"/>
      <c r="H33" s="160"/>
      <c r="I33" s="161"/>
      <c r="J33" s="162"/>
      <c r="K33" s="160"/>
      <c r="L33" s="160"/>
      <c r="M33" s="160"/>
      <c r="N33" s="161"/>
      <c r="O33" s="9"/>
      <c r="P33" s="14" t="s">
        <v>15</v>
      </c>
      <c r="Q33" s="9"/>
      <c r="R33" s="14" t="s">
        <v>16</v>
      </c>
      <c r="S33" s="9"/>
      <c r="T33" s="204" t="s">
        <v>17</v>
      </c>
      <c r="U33" s="204"/>
      <c r="V33" s="179"/>
      <c r="W33" s="180"/>
      <c r="X33" s="180"/>
      <c r="Y33" s="181"/>
      <c r="Z33" s="179"/>
      <c r="AA33" s="180"/>
      <c r="AB33" s="180"/>
      <c r="AC33" s="181"/>
      <c r="AD33" s="179"/>
      <c r="AE33" s="180"/>
      <c r="AF33" s="180"/>
      <c r="AG33" s="181"/>
      <c r="AH33" s="185">
        <f>IFERROR(IF(AT33="②",ROUNDDOWN((V33+Z33-AD33)*105/108,0),V33+Z33-AD33),0)</f>
        <v>0</v>
      </c>
      <c r="AI33" s="186"/>
      <c r="AJ33" s="186"/>
      <c r="AK33" s="187"/>
      <c r="AL33" s="191" t="str">
        <f>IFERROR(INDEX(リスト!$E$2:$H$10,MATCH(B33,リスト!$D$2:$D$10,0),MATCH(AS33,リスト!$E$1:$H$1,1)),"")</f>
        <v/>
      </c>
      <c r="AM33" s="192"/>
      <c r="AN33" s="195">
        <f t="shared" ref="AN33" si="12">IFERROR(IF(A33="〇",AU33,AV33),"")</f>
        <v>0</v>
      </c>
      <c r="AO33" s="196"/>
      <c r="AP33" s="196"/>
      <c r="AQ33" s="197"/>
      <c r="AS33" s="65" t="e">
        <f t="shared" ref="AS33" si="13">IF(O33&gt;=24,DATEVALUE("平成"&amp;O33&amp;"年"&amp;Q33&amp;"月"&amp;S33&amp;"日"),DATEVALUE("令和"&amp;O33&amp;"年"&amp;Q33&amp;"月"&amp;S33&amp;"日"))</f>
        <v>#VALUE!</v>
      </c>
      <c r="AT33" s="201" t="e">
        <f>VLOOKUP(AS33,リスト!$P$2:$Q$5,2,TRUE)</f>
        <v>#VALUE!</v>
      </c>
      <c r="AU33" s="178"/>
      <c r="AV33" s="291">
        <f t="shared" ref="AV33" si="14">IFERROR(ROUNDDOWN(AH33*AL33/100,0),0)</f>
        <v>0</v>
      </c>
    </row>
    <row r="34" spans="1:48" ht="13.8" customHeight="1">
      <c r="A34" s="288"/>
      <c r="B34" s="293"/>
      <c r="C34" s="163"/>
      <c r="D34" s="164"/>
      <c r="E34" s="164"/>
      <c r="F34" s="164"/>
      <c r="G34" s="164"/>
      <c r="H34" s="164"/>
      <c r="I34" s="165"/>
      <c r="J34" s="166"/>
      <c r="K34" s="164"/>
      <c r="L34" s="164"/>
      <c r="M34" s="164"/>
      <c r="N34" s="165"/>
      <c r="O34" s="10"/>
      <c r="P34" s="15" t="s">
        <v>15</v>
      </c>
      <c r="Q34" s="10"/>
      <c r="R34" s="15" t="s">
        <v>16</v>
      </c>
      <c r="S34" s="10"/>
      <c r="T34" s="205" t="s">
        <v>19</v>
      </c>
      <c r="U34" s="205"/>
      <c r="V34" s="182"/>
      <c r="W34" s="183"/>
      <c r="X34" s="183"/>
      <c r="Y34" s="184"/>
      <c r="Z34" s="182"/>
      <c r="AA34" s="183"/>
      <c r="AB34" s="183"/>
      <c r="AC34" s="184"/>
      <c r="AD34" s="182"/>
      <c r="AE34" s="183"/>
      <c r="AF34" s="183"/>
      <c r="AG34" s="184"/>
      <c r="AH34" s="188"/>
      <c r="AI34" s="189"/>
      <c r="AJ34" s="189"/>
      <c r="AK34" s="190"/>
      <c r="AL34" s="193"/>
      <c r="AM34" s="194"/>
      <c r="AN34" s="198"/>
      <c r="AO34" s="199"/>
      <c r="AP34" s="199"/>
      <c r="AQ34" s="200"/>
      <c r="AS34" s="65"/>
      <c r="AT34" s="201"/>
      <c r="AU34" s="178"/>
      <c r="AV34" s="291"/>
    </row>
    <row r="35" spans="1:48" ht="13.8" customHeight="1">
      <c r="A35" s="287" t="s">
        <v>144</v>
      </c>
      <c r="B35" s="292"/>
      <c r="C35" s="159"/>
      <c r="D35" s="160"/>
      <c r="E35" s="160"/>
      <c r="F35" s="160"/>
      <c r="G35" s="160"/>
      <c r="H35" s="160"/>
      <c r="I35" s="161"/>
      <c r="J35" s="162"/>
      <c r="K35" s="160"/>
      <c r="L35" s="160"/>
      <c r="M35" s="160"/>
      <c r="N35" s="161"/>
      <c r="O35" s="9"/>
      <c r="P35" s="14" t="s">
        <v>15</v>
      </c>
      <c r="Q35" s="9"/>
      <c r="R35" s="14" t="s">
        <v>16</v>
      </c>
      <c r="S35" s="9"/>
      <c r="T35" s="204" t="s">
        <v>17</v>
      </c>
      <c r="U35" s="204"/>
      <c r="V35" s="179"/>
      <c r="W35" s="180"/>
      <c r="X35" s="180"/>
      <c r="Y35" s="181"/>
      <c r="Z35" s="179"/>
      <c r="AA35" s="180"/>
      <c r="AB35" s="180"/>
      <c r="AC35" s="181"/>
      <c r="AD35" s="179"/>
      <c r="AE35" s="180"/>
      <c r="AF35" s="180"/>
      <c r="AG35" s="181"/>
      <c r="AH35" s="185">
        <f>IFERROR(IF(AT35="②",ROUNDDOWN((V35+Z35-AD35)*105/108,0),V35+Z35-AD35),0)</f>
        <v>0</v>
      </c>
      <c r="AI35" s="186"/>
      <c r="AJ35" s="186"/>
      <c r="AK35" s="187"/>
      <c r="AL35" s="191" t="str">
        <f>IFERROR(INDEX(リスト!$E$2:$H$10,MATCH(B35,リスト!$D$2:$D$10,0),MATCH(AS35,リスト!$E$1:$H$1,1)),"")</f>
        <v/>
      </c>
      <c r="AM35" s="192"/>
      <c r="AN35" s="195">
        <f t="shared" ref="AN35" si="15">IFERROR(IF(A35="〇",AU35,AV35),"")</f>
        <v>0</v>
      </c>
      <c r="AO35" s="196"/>
      <c r="AP35" s="196"/>
      <c r="AQ35" s="197"/>
      <c r="AS35" s="65" t="e">
        <f t="shared" ref="AS35" si="16">IF(O35&gt;=24,DATEVALUE("平成"&amp;O35&amp;"年"&amp;Q35&amp;"月"&amp;S35&amp;"日"),DATEVALUE("令和"&amp;O35&amp;"年"&amp;Q35&amp;"月"&amp;S35&amp;"日"))</f>
        <v>#VALUE!</v>
      </c>
      <c r="AT35" s="201" t="e">
        <f>VLOOKUP(AS35,リスト!$P$2:$Q$5,2,TRUE)</f>
        <v>#VALUE!</v>
      </c>
      <c r="AU35" s="178"/>
      <c r="AV35" s="291">
        <f t="shared" ref="AV35" si="17">IFERROR(ROUNDDOWN(AH35*AL35/100,0),0)</f>
        <v>0</v>
      </c>
    </row>
    <row r="36" spans="1:48" ht="13.8" customHeight="1">
      <c r="A36" s="288"/>
      <c r="B36" s="293"/>
      <c r="C36" s="163"/>
      <c r="D36" s="164"/>
      <c r="E36" s="164"/>
      <c r="F36" s="164"/>
      <c r="G36" s="164"/>
      <c r="H36" s="164"/>
      <c r="I36" s="165"/>
      <c r="J36" s="166"/>
      <c r="K36" s="164"/>
      <c r="L36" s="164"/>
      <c r="M36" s="164"/>
      <c r="N36" s="165"/>
      <c r="O36" s="10"/>
      <c r="P36" s="15" t="s">
        <v>15</v>
      </c>
      <c r="Q36" s="10"/>
      <c r="R36" s="15" t="s">
        <v>16</v>
      </c>
      <c r="S36" s="10"/>
      <c r="T36" s="205" t="s">
        <v>19</v>
      </c>
      <c r="U36" s="205"/>
      <c r="V36" s="182"/>
      <c r="W36" s="183"/>
      <c r="X36" s="183"/>
      <c r="Y36" s="184"/>
      <c r="Z36" s="182"/>
      <c r="AA36" s="183"/>
      <c r="AB36" s="183"/>
      <c r="AC36" s="184"/>
      <c r="AD36" s="182"/>
      <c r="AE36" s="183"/>
      <c r="AF36" s="183"/>
      <c r="AG36" s="184"/>
      <c r="AH36" s="188"/>
      <c r="AI36" s="189"/>
      <c r="AJ36" s="189"/>
      <c r="AK36" s="190"/>
      <c r="AL36" s="193"/>
      <c r="AM36" s="194"/>
      <c r="AN36" s="198"/>
      <c r="AO36" s="199"/>
      <c r="AP36" s="199"/>
      <c r="AQ36" s="200"/>
      <c r="AS36" s="65"/>
      <c r="AT36" s="201"/>
      <c r="AU36" s="178"/>
      <c r="AV36" s="291"/>
    </row>
    <row r="37" spans="1:48" ht="13.8" customHeight="1">
      <c r="A37" s="287" t="s">
        <v>144</v>
      </c>
      <c r="B37" s="292"/>
      <c r="C37" s="159"/>
      <c r="D37" s="160"/>
      <c r="E37" s="160"/>
      <c r="F37" s="160"/>
      <c r="G37" s="160"/>
      <c r="H37" s="160"/>
      <c r="I37" s="161"/>
      <c r="J37" s="162"/>
      <c r="K37" s="160"/>
      <c r="L37" s="160"/>
      <c r="M37" s="160"/>
      <c r="N37" s="161"/>
      <c r="O37" s="9"/>
      <c r="P37" s="14" t="s">
        <v>15</v>
      </c>
      <c r="Q37" s="9"/>
      <c r="R37" s="14" t="s">
        <v>16</v>
      </c>
      <c r="S37" s="9"/>
      <c r="T37" s="204" t="s">
        <v>17</v>
      </c>
      <c r="U37" s="204"/>
      <c r="V37" s="179"/>
      <c r="W37" s="180"/>
      <c r="X37" s="180"/>
      <c r="Y37" s="181"/>
      <c r="Z37" s="179"/>
      <c r="AA37" s="180"/>
      <c r="AB37" s="180"/>
      <c r="AC37" s="181"/>
      <c r="AD37" s="179"/>
      <c r="AE37" s="180"/>
      <c r="AF37" s="180"/>
      <c r="AG37" s="181"/>
      <c r="AH37" s="185">
        <f>IFERROR(IF(AT37="②",ROUNDDOWN((V37+Z37-AD37)*105/108,0),V37+Z37-AD37),0)</f>
        <v>0</v>
      </c>
      <c r="AI37" s="186"/>
      <c r="AJ37" s="186"/>
      <c r="AK37" s="187"/>
      <c r="AL37" s="191" t="str">
        <f>IFERROR(INDEX(リスト!$E$2:$H$10,MATCH(B37,リスト!$D$2:$D$10,0),MATCH(AS37,リスト!$E$1:$H$1,1)),"")</f>
        <v/>
      </c>
      <c r="AM37" s="192"/>
      <c r="AN37" s="195">
        <f t="shared" ref="AN37" si="18">IFERROR(IF(A37="〇",AU37,AV37),"")</f>
        <v>0</v>
      </c>
      <c r="AO37" s="196"/>
      <c r="AP37" s="196"/>
      <c r="AQ37" s="197"/>
      <c r="AS37" s="65" t="e">
        <f t="shared" ref="AS37" si="19">IF(O37&gt;=24,DATEVALUE("平成"&amp;O37&amp;"年"&amp;Q37&amp;"月"&amp;S37&amp;"日"),DATEVALUE("令和"&amp;O37&amp;"年"&amp;Q37&amp;"月"&amp;S37&amp;"日"))</f>
        <v>#VALUE!</v>
      </c>
      <c r="AT37" s="201" t="e">
        <f>VLOOKUP(AS37,リスト!$P$2:$Q$5,2,TRUE)</f>
        <v>#VALUE!</v>
      </c>
      <c r="AU37" s="178"/>
      <c r="AV37" s="291">
        <f t="shared" ref="AV37" si="20">IFERROR(ROUNDDOWN(AH37*AL37/100,0),0)</f>
        <v>0</v>
      </c>
    </row>
    <row r="38" spans="1:48" ht="13.8" customHeight="1">
      <c r="A38" s="288"/>
      <c r="B38" s="293"/>
      <c r="C38" s="163"/>
      <c r="D38" s="164"/>
      <c r="E38" s="164"/>
      <c r="F38" s="164"/>
      <c r="G38" s="164"/>
      <c r="H38" s="164"/>
      <c r="I38" s="165"/>
      <c r="J38" s="166"/>
      <c r="K38" s="164"/>
      <c r="L38" s="164"/>
      <c r="M38" s="164"/>
      <c r="N38" s="165"/>
      <c r="O38" s="10"/>
      <c r="P38" s="16" t="s">
        <v>15</v>
      </c>
      <c r="Q38" s="10"/>
      <c r="R38" s="16" t="s">
        <v>16</v>
      </c>
      <c r="S38" s="10"/>
      <c r="T38" s="206" t="s">
        <v>19</v>
      </c>
      <c r="U38" s="206"/>
      <c r="V38" s="182"/>
      <c r="W38" s="183"/>
      <c r="X38" s="183"/>
      <c r="Y38" s="184"/>
      <c r="Z38" s="182"/>
      <c r="AA38" s="183"/>
      <c r="AB38" s="183"/>
      <c r="AC38" s="184"/>
      <c r="AD38" s="182"/>
      <c r="AE38" s="183"/>
      <c r="AF38" s="183"/>
      <c r="AG38" s="184"/>
      <c r="AH38" s="188"/>
      <c r="AI38" s="189"/>
      <c r="AJ38" s="189"/>
      <c r="AK38" s="190"/>
      <c r="AL38" s="193"/>
      <c r="AM38" s="194"/>
      <c r="AN38" s="198"/>
      <c r="AO38" s="199"/>
      <c r="AP38" s="199"/>
      <c r="AQ38" s="200"/>
      <c r="AS38" s="65"/>
      <c r="AT38" s="201"/>
      <c r="AU38" s="178"/>
      <c r="AV38" s="291"/>
    </row>
    <row r="39" spans="1:48" ht="13.8" customHeight="1">
      <c r="A39" s="287" t="s">
        <v>144</v>
      </c>
      <c r="B39" s="292"/>
      <c r="C39" s="159"/>
      <c r="D39" s="160"/>
      <c r="E39" s="160"/>
      <c r="F39" s="160"/>
      <c r="G39" s="160"/>
      <c r="H39" s="160"/>
      <c r="I39" s="161"/>
      <c r="J39" s="162"/>
      <c r="K39" s="160"/>
      <c r="L39" s="160"/>
      <c r="M39" s="160"/>
      <c r="N39" s="161"/>
      <c r="O39" s="9"/>
      <c r="P39" s="15" t="s">
        <v>15</v>
      </c>
      <c r="Q39" s="9"/>
      <c r="R39" s="15" t="s">
        <v>16</v>
      </c>
      <c r="S39" s="9"/>
      <c r="T39" s="205" t="s">
        <v>17</v>
      </c>
      <c r="U39" s="205"/>
      <c r="V39" s="179"/>
      <c r="W39" s="180"/>
      <c r="X39" s="180"/>
      <c r="Y39" s="181"/>
      <c r="Z39" s="179"/>
      <c r="AA39" s="180"/>
      <c r="AB39" s="180"/>
      <c r="AC39" s="181"/>
      <c r="AD39" s="179"/>
      <c r="AE39" s="180"/>
      <c r="AF39" s="180"/>
      <c r="AG39" s="181"/>
      <c r="AH39" s="185">
        <f>IFERROR(IF(AT39="②",ROUNDDOWN((V39+Z39-AD39)*105/108,0),V39+Z39-AD39),0)</f>
        <v>0</v>
      </c>
      <c r="AI39" s="186"/>
      <c r="AJ39" s="186"/>
      <c r="AK39" s="187"/>
      <c r="AL39" s="191" t="str">
        <f>IFERROR(INDEX(リスト!$E$2:$H$10,MATCH(B39,リスト!$D$2:$D$10,0),MATCH(AS39,リスト!$E$1:$H$1,1)),"")</f>
        <v/>
      </c>
      <c r="AM39" s="192"/>
      <c r="AN39" s="195">
        <f t="shared" ref="AN39" si="21">IFERROR(IF(A39="〇",AU39,AV39),"")</f>
        <v>0</v>
      </c>
      <c r="AO39" s="196"/>
      <c r="AP39" s="196"/>
      <c r="AQ39" s="197"/>
      <c r="AS39" s="65" t="e">
        <f>IF(O39&gt;=24,DATEVALUE("平成"&amp;O39&amp;"年"&amp;Q39&amp;"月"&amp;S39&amp;"日"),DATEVALUE("令和"&amp;O39&amp;"年"&amp;Q39&amp;"月"&amp;S39&amp;"日"))</f>
        <v>#VALUE!</v>
      </c>
      <c r="AT39" s="201" t="e">
        <f>VLOOKUP(AS39,リスト!$P$2:$Q$5,2,TRUE)</f>
        <v>#VALUE!</v>
      </c>
      <c r="AU39" s="178"/>
      <c r="AV39" s="291">
        <f t="shared" ref="AV39" si="22">IFERROR(ROUNDDOWN(AH39*AL39/100,0),0)</f>
        <v>0</v>
      </c>
    </row>
    <row r="40" spans="1:48" ht="13.8" customHeight="1">
      <c r="A40" s="288"/>
      <c r="B40" s="293"/>
      <c r="C40" s="163"/>
      <c r="D40" s="164"/>
      <c r="E40" s="164"/>
      <c r="F40" s="164"/>
      <c r="G40" s="164"/>
      <c r="H40" s="164"/>
      <c r="I40" s="165"/>
      <c r="J40" s="166"/>
      <c r="K40" s="164"/>
      <c r="L40" s="164"/>
      <c r="M40" s="164"/>
      <c r="N40" s="165"/>
      <c r="O40" s="10"/>
      <c r="P40" s="16" t="s">
        <v>15</v>
      </c>
      <c r="Q40" s="10"/>
      <c r="R40" s="16" t="s">
        <v>16</v>
      </c>
      <c r="S40" s="10"/>
      <c r="T40" s="206" t="s">
        <v>19</v>
      </c>
      <c r="U40" s="206"/>
      <c r="V40" s="182"/>
      <c r="W40" s="183"/>
      <c r="X40" s="183"/>
      <c r="Y40" s="184"/>
      <c r="Z40" s="182"/>
      <c r="AA40" s="183"/>
      <c r="AB40" s="183"/>
      <c r="AC40" s="184"/>
      <c r="AD40" s="182"/>
      <c r="AE40" s="183"/>
      <c r="AF40" s="183"/>
      <c r="AG40" s="184"/>
      <c r="AH40" s="188"/>
      <c r="AI40" s="189"/>
      <c r="AJ40" s="189"/>
      <c r="AK40" s="190"/>
      <c r="AL40" s="193"/>
      <c r="AM40" s="194"/>
      <c r="AN40" s="198"/>
      <c r="AO40" s="199"/>
      <c r="AP40" s="199"/>
      <c r="AQ40" s="200"/>
      <c r="AS40" s="65"/>
      <c r="AT40" s="201"/>
      <c r="AU40" s="178"/>
      <c r="AV40" s="291"/>
    </row>
    <row r="41" spans="1:48" ht="13.8" customHeight="1">
      <c r="A41" s="287" t="s">
        <v>144</v>
      </c>
      <c r="B41" s="292"/>
      <c r="C41" s="159"/>
      <c r="D41" s="160"/>
      <c r="E41" s="160"/>
      <c r="F41" s="160"/>
      <c r="G41" s="160"/>
      <c r="H41" s="160"/>
      <c r="I41" s="161"/>
      <c r="J41" s="162"/>
      <c r="K41" s="160"/>
      <c r="L41" s="160"/>
      <c r="M41" s="160"/>
      <c r="N41" s="161"/>
      <c r="O41" s="9"/>
      <c r="P41" s="14" t="s">
        <v>15</v>
      </c>
      <c r="Q41" s="9"/>
      <c r="R41" s="14" t="s">
        <v>16</v>
      </c>
      <c r="S41" s="9"/>
      <c r="T41" s="204" t="s">
        <v>17</v>
      </c>
      <c r="U41" s="204"/>
      <c r="V41" s="179"/>
      <c r="W41" s="180"/>
      <c r="X41" s="180"/>
      <c r="Y41" s="181"/>
      <c r="Z41" s="179"/>
      <c r="AA41" s="180"/>
      <c r="AB41" s="180"/>
      <c r="AC41" s="181"/>
      <c r="AD41" s="179"/>
      <c r="AE41" s="180"/>
      <c r="AF41" s="180"/>
      <c r="AG41" s="181"/>
      <c r="AH41" s="185">
        <f>IFERROR(IF(AT41="②",ROUNDDOWN((V41+Z41-AD41)*105/108,0),V41+Z41-AD41),0)</f>
        <v>0</v>
      </c>
      <c r="AI41" s="186"/>
      <c r="AJ41" s="186"/>
      <c r="AK41" s="187"/>
      <c r="AL41" s="191" t="str">
        <f>IFERROR(INDEX(リスト!$E$2:$H$10,MATCH(B41,リスト!$D$2:$D$10,0),MATCH(AS41,リスト!$E$1:$H$1,1)),"")</f>
        <v/>
      </c>
      <c r="AM41" s="192"/>
      <c r="AN41" s="195">
        <f t="shared" ref="AN41" si="23">IFERROR(IF(A41="〇",AU41,AV41),"")</f>
        <v>0</v>
      </c>
      <c r="AO41" s="196"/>
      <c r="AP41" s="196"/>
      <c r="AQ41" s="197"/>
      <c r="AS41" s="65" t="e">
        <f t="shared" ref="AS41" si="24">IF(O41&gt;=24,DATEVALUE("平成"&amp;O41&amp;"年"&amp;Q41&amp;"月"&amp;S41&amp;"日"),DATEVALUE("令和"&amp;O41&amp;"年"&amp;Q41&amp;"月"&amp;S41&amp;"日"))</f>
        <v>#VALUE!</v>
      </c>
      <c r="AT41" s="201" t="e">
        <f>VLOOKUP(AS41,リスト!$P$2:$Q$5,2,TRUE)</f>
        <v>#VALUE!</v>
      </c>
      <c r="AU41" s="178"/>
      <c r="AV41" s="291">
        <f t="shared" ref="AV41" si="25">IFERROR(ROUNDDOWN(AH41*AL41/100,0),0)</f>
        <v>0</v>
      </c>
    </row>
    <row r="42" spans="1:48" ht="13.8" customHeight="1">
      <c r="A42" s="288"/>
      <c r="B42" s="293"/>
      <c r="C42" s="163"/>
      <c r="D42" s="164"/>
      <c r="E42" s="164"/>
      <c r="F42" s="164"/>
      <c r="G42" s="164"/>
      <c r="H42" s="164"/>
      <c r="I42" s="165"/>
      <c r="J42" s="166"/>
      <c r="K42" s="164"/>
      <c r="L42" s="164"/>
      <c r="M42" s="164"/>
      <c r="N42" s="165"/>
      <c r="O42" s="10"/>
      <c r="P42" s="15" t="s">
        <v>15</v>
      </c>
      <c r="Q42" s="10"/>
      <c r="R42" s="15" t="s">
        <v>16</v>
      </c>
      <c r="S42" s="10"/>
      <c r="T42" s="205" t="s">
        <v>19</v>
      </c>
      <c r="U42" s="205"/>
      <c r="V42" s="182"/>
      <c r="W42" s="183"/>
      <c r="X42" s="183"/>
      <c r="Y42" s="184"/>
      <c r="Z42" s="182"/>
      <c r="AA42" s="183"/>
      <c r="AB42" s="183"/>
      <c r="AC42" s="184"/>
      <c r="AD42" s="182"/>
      <c r="AE42" s="183"/>
      <c r="AF42" s="183"/>
      <c r="AG42" s="184"/>
      <c r="AH42" s="188"/>
      <c r="AI42" s="189"/>
      <c r="AJ42" s="189"/>
      <c r="AK42" s="190"/>
      <c r="AL42" s="193"/>
      <c r="AM42" s="194"/>
      <c r="AN42" s="198"/>
      <c r="AO42" s="199"/>
      <c r="AP42" s="199"/>
      <c r="AQ42" s="200"/>
      <c r="AS42" s="65"/>
      <c r="AT42" s="201"/>
      <c r="AU42" s="178"/>
      <c r="AV42" s="291"/>
    </row>
    <row r="43" spans="1:48" ht="13.8" customHeight="1">
      <c r="A43" s="287" t="s">
        <v>144</v>
      </c>
      <c r="B43" s="292"/>
      <c r="C43" s="159"/>
      <c r="D43" s="160"/>
      <c r="E43" s="160"/>
      <c r="F43" s="160"/>
      <c r="G43" s="160"/>
      <c r="H43" s="160"/>
      <c r="I43" s="161"/>
      <c r="J43" s="162"/>
      <c r="K43" s="160"/>
      <c r="L43" s="160"/>
      <c r="M43" s="160"/>
      <c r="N43" s="161"/>
      <c r="O43" s="9"/>
      <c r="P43" s="14" t="s">
        <v>15</v>
      </c>
      <c r="Q43" s="9"/>
      <c r="R43" s="14" t="s">
        <v>16</v>
      </c>
      <c r="S43" s="9"/>
      <c r="T43" s="204" t="s">
        <v>17</v>
      </c>
      <c r="U43" s="204"/>
      <c r="V43" s="179"/>
      <c r="W43" s="180"/>
      <c r="X43" s="180"/>
      <c r="Y43" s="181"/>
      <c r="Z43" s="179"/>
      <c r="AA43" s="180"/>
      <c r="AB43" s="180"/>
      <c r="AC43" s="181"/>
      <c r="AD43" s="179"/>
      <c r="AE43" s="180"/>
      <c r="AF43" s="180"/>
      <c r="AG43" s="181"/>
      <c r="AH43" s="185">
        <f>IFERROR(IF(AT43="②",ROUNDDOWN((V43+Z43-AD43)*105/108,0),V43+Z43-AD43),0)</f>
        <v>0</v>
      </c>
      <c r="AI43" s="186"/>
      <c r="AJ43" s="186"/>
      <c r="AK43" s="187"/>
      <c r="AL43" s="191" t="str">
        <f>IFERROR(INDEX(リスト!$E$2:$H$10,MATCH(B43,リスト!$D$2:$D$10,0),MATCH(AS43,リスト!$E$1:$H$1,1)),"")</f>
        <v/>
      </c>
      <c r="AM43" s="192"/>
      <c r="AN43" s="195">
        <f t="shared" ref="AN43" si="26">IFERROR(IF(A43="〇",AU43,AV43),"")</f>
        <v>0</v>
      </c>
      <c r="AO43" s="196"/>
      <c r="AP43" s="196"/>
      <c r="AQ43" s="197"/>
      <c r="AS43" s="65" t="e">
        <f t="shared" ref="AS43" si="27">IF(O43&gt;=24,DATEVALUE("平成"&amp;O43&amp;"年"&amp;Q43&amp;"月"&amp;S43&amp;"日"),DATEVALUE("令和"&amp;O43&amp;"年"&amp;Q43&amp;"月"&amp;S43&amp;"日"))</f>
        <v>#VALUE!</v>
      </c>
      <c r="AT43" s="201" t="e">
        <f>VLOOKUP(AS43,リスト!$P$2:$Q$5,2,TRUE)</f>
        <v>#VALUE!</v>
      </c>
      <c r="AU43" s="178"/>
      <c r="AV43" s="291">
        <f t="shared" ref="AV43" si="28">IFERROR(ROUNDDOWN(AH43*AL43/100,0),0)</f>
        <v>0</v>
      </c>
    </row>
    <row r="44" spans="1:48" ht="13.8" customHeight="1">
      <c r="A44" s="288"/>
      <c r="B44" s="293"/>
      <c r="C44" s="163"/>
      <c r="D44" s="164"/>
      <c r="E44" s="164"/>
      <c r="F44" s="164"/>
      <c r="G44" s="164"/>
      <c r="H44" s="164"/>
      <c r="I44" s="165"/>
      <c r="J44" s="166"/>
      <c r="K44" s="164"/>
      <c r="L44" s="164"/>
      <c r="M44" s="164"/>
      <c r="N44" s="165"/>
      <c r="O44" s="10"/>
      <c r="P44" s="15" t="s">
        <v>15</v>
      </c>
      <c r="Q44" s="10"/>
      <c r="R44" s="15" t="s">
        <v>16</v>
      </c>
      <c r="S44" s="10"/>
      <c r="T44" s="205" t="s">
        <v>19</v>
      </c>
      <c r="U44" s="205"/>
      <c r="V44" s="182"/>
      <c r="W44" s="183"/>
      <c r="X44" s="183"/>
      <c r="Y44" s="184"/>
      <c r="Z44" s="182"/>
      <c r="AA44" s="183"/>
      <c r="AB44" s="183"/>
      <c r="AC44" s="184"/>
      <c r="AD44" s="182"/>
      <c r="AE44" s="183"/>
      <c r="AF44" s="183"/>
      <c r="AG44" s="184"/>
      <c r="AH44" s="188"/>
      <c r="AI44" s="189"/>
      <c r="AJ44" s="189"/>
      <c r="AK44" s="190"/>
      <c r="AL44" s="193"/>
      <c r="AM44" s="194"/>
      <c r="AN44" s="198"/>
      <c r="AO44" s="199"/>
      <c r="AP44" s="199"/>
      <c r="AQ44" s="200"/>
      <c r="AS44" s="65"/>
      <c r="AT44" s="201"/>
      <c r="AU44" s="178"/>
      <c r="AV44" s="291"/>
    </row>
    <row r="45" spans="1:48" ht="13.8" customHeight="1">
      <c r="A45" s="287" t="s">
        <v>144</v>
      </c>
      <c r="B45" s="292"/>
      <c r="C45" s="159"/>
      <c r="D45" s="160"/>
      <c r="E45" s="160"/>
      <c r="F45" s="160"/>
      <c r="G45" s="160"/>
      <c r="H45" s="160"/>
      <c r="I45" s="161"/>
      <c r="J45" s="162"/>
      <c r="K45" s="160"/>
      <c r="L45" s="160"/>
      <c r="M45" s="160"/>
      <c r="N45" s="161"/>
      <c r="O45" s="9"/>
      <c r="P45" s="14" t="s">
        <v>15</v>
      </c>
      <c r="Q45" s="9"/>
      <c r="R45" s="14" t="s">
        <v>16</v>
      </c>
      <c r="S45" s="9"/>
      <c r="T45" s="204" t="s">
        <v>17</v>
      </c>
      <c r="U45" s="204"/>
      <c r="V45" s="179"/>
      <c r="W45" s="180"/>
      <c r="X45" s="180"/>
      <c r="Y45" s="181"/>
      <c r="Z45" s="179"/>
      <c r="AA45" s="180"/>
      <c r="AB45" s="180"/>
      <c r="AC45" s="181"/>
      <c r="AD45" s="179"/>
      <c r="AE45" s="180"/>
      <c r="AF45" s="180"/>
      <c r="AG45" s="181"/>
      <c r="AH45" s="185">
        <f>IFERROR(IF(AT45="②",ROUNDDOWN((V45+Z45-AD45)*105/108,0),V45+Z45-AD45),0)</f>
        <v>0</v>
      </c>
      <c r="AI45" s="186"/>
      <c r="AJ45" s="186"/>
      <c r="AK45" s="187"/>
      <c r="AL45" s="191" t="str">
        <f>IFERROR(INDEX(リスト!$E$2:$H$10,MATCH(B45,リスト!$D$2:$D$10,0),MATCH(AS45,リスト!$E$1:$H$1,1)),"")</f>
        <v/>
      </c>
      <c r="AM45" s="192"/>
      <c r="AN45" s="195">
        <f t="shared" ref="AN45" si="29">IFERROR(IF(A45="〇",AU45,AV45),"")</f>
        <v>0</v>
      </c>
      <c r="AO45" s="196"/>
      <c r="AP45" s="196"/>
      <c r="AQ45" s="197"/>
      <c r="AS45" s="65" t="e">
        <f t="shared" ref="AS45" si="30">IF(O45&gt;=24,DATEVALUE("平成"&amp;O45&amp;"年"&amp;Q45&amp;"月"&amp;S45&amp;"日"),DATEVALUE("令和"&amp;O45&amp;"年"&amp;Q45&amp;"月"&amp;S45&amp;"日"))</f>
        <v>#VALUE!</v>
      </c>
      <c r="AT45" s="201" t="e">
        <f>VLOOKUP(AS45,リスト!$P$2:$Q$5,2,TRUE)</f>
        <v>#VALUE!</v>
      </c>
      <c r="AU45" s="178"/>
      <c r="AV45" s="291">
        <f t="shared" ref="AV45" si="31">IFERROR(ROUNDDOWN(AH45*AL45/100,0),0)</f>
        <v>0</v>
      </c>
    </row>
    <row r="46" spans="1:48" ht="13.8" customHeight="1">
      <c r="A46" s="288"/>
      <c r="B46" s="293"/>
      <c r="C46" s="163"/>
      <c r="D46" s="164"/>
      <c r="E46" s="164"/>
      <c r="F46" s="164"/>
      <c r="G46" s="164"/>
      <c r="H46" s="164"/>
      <c r="I46" s="165"/>
      <c r="J46" s="166"/>
      <c r="K46" s="164"/>
      <c r="L46" s="164"/>
      <c r="M46" s="164"/>
      <c r="N46" s="165"/>
      <c r="O46" s="10"/>
      <c r="P46" s="16" t="s">
        <v>15</v>
      </c>
      <c r="Q46" s="10"/>
      <c r="R46" s="16" t="s">
        <v>16</v>
      </c>
      <c r="S46" s="10"/>
      <c r="T46" s="206" t="s">
        <v>19</v>
      </c>
      <c r="U46" s="206"/>
      <c r="V46" s="182"/>
      <c r="W46" s="183"/>
      <c r="X46" s="183"/>
      <c r="Y46" s="184"/>
      <c r="Z46" s="182"/>
      <c r="AA46" s="183"/>
      <c r="AB46" s="183"/>
      <c r="AC46" s="184"/>
      <c r="AD46" s="182"/>
      <c r="AE46" s="183"/>
      <c r="AF46" s="183"/>
      <c r="AG46" s="184"/>
      <c r="AH46" s="188"/>
      <c r="AI46" s="189"/>
      <c r="AJ46" s="189"/>
      <c r="AK46" s="190"/>
      <c r="AL46" s="193"/>
      <c r="AM46" s="194"/>
      <c r="AN46" s="198"/>
      <c r="AO46" s="199"/>
      <c r="AP46" s="199"/>
      <c r="AQ46" s="200"/>
      <c r="AS46" s="65"/>
      <c r="AT46" s="201"/>
      <c r="AU46" s="178"/>
      <c r="AV46" s="291"/>
    </row>
    <row r="47" spans="1:48" ht="13.8" customHeight="1">
      <c r="A47" s="287"/>
      <c r="B47" s="292"/>
      <c r="C47" s="159"/>
      <c r="D47" s="160"/>
      <c r="E47" s="160"/>
      <c r="F47" s="160"/>
      <c r="G47" s="160"/>
      <c r="H47" s="160"/>
      <c r="I47" s="161"/>
      <c r="J47" s="162"/>
      <c r="K47" s="160"/>
      <c r="L47" s="160"/>
      <c r="M47" s="160"/>
      <c r="N47" s="161"/>
      <c r="O47" s="9"/>
      <c r="P47" s="15" t="s">
        <v>15</v>
      </c>
      <c r="Q47" s="9"/>
      <c r="R47" s="15" t="s">
        <v>16</v>
      </c>
      <c r="S47" s="9"/>
      <c r="T47" s="205" t="s">
        <v>17</v>
      </c>
      <c r="U47" s="205"/>
      <c r="V47" s="179"/>
      <c r="W47" s="180"/>
      <c r="X47" s="180"/>
      <c r="Y47" s="181"/>
      <c r="Z47" s="179"/>
      <c r="AA47" s="180"/>
      <c r="AB47" s="180"/>
      <c r="AC47" s="181"/>
      <c r="AD47" s="179"/>
      <c r="AE47" s="180"/>
      <c r="AF47" s="180"/>
      <c r="AG47" s="181"/>
      <c r="AH47" s="185">
        <f>IFERROR(IF(AT47="②",ROUNDDOWN((V47+Z47-AD47)*105/108,0),V47+Z47-AD47),0)</f>
        <v>0</v>
      </c>
      <c r="AI47" s="186"/>
      <c r="AJ47" s="186"/>
      <c r="AK47" s="187"/>
      <c r="AL47" s="191" t="str">
        <f>IFERROR(INDEX(リスト!$E$2:$H$10,MATCH(B47,リスト!$D$2:$D$10,0),MATCH(AS47,リスト!$E$1:$H$1,1)),"")</f>
        <v/>
      </c>
      <c r="AM47" s="192"/>
      <c r="AN47" s="195">
        <f t="shared" ref="AN47" si="32">IFERROR(IF(A47="〇",AU47,AV47),"")</f>
        <v>0</v>
      </c>
      <c r="AO47" s="196"/>
      <c r="AP47" s="196"/>
      <c r="AQ47" s="197"/>
      <c r="AS47" s="65" t="e">
        <f t="shared" ref="AS47" si="33">IF(O47&gt;=24,DATEVALUE("平成"&amp;O47&amp;"年"&amp;Q47&amp;"月"&amp;S47&amp;"日"),DATEVALUE("令和"&amp;O47&amp;"年"&amp;Q47&amp;"月"&amp;S47&amp;"日"))</f>
        <v>#VALUE!</v>
      </c>
      <c r="AT47" s="201" t="e">
        <f>VLOOKUP(AS47,リスト!$P$2:$Q$5,2,TRUE)</f>
        <v>#VALUE!</v>
      </c>
      <c r="AU47" s="178"/>
      <c r="AV47" s="291">
        <f t="shared" ref="AV47" si="34">IFERROR(ROUNDDOWN(AH47*AL47/100,0),0)</f>
        <v>0</v>
      </c>
    </row>
    <row r="48" spans="1:48" ht="13.8" customHeight="1">
      <c r="A48" s="288"/>
      <c r="B48" s="293"/>
      <c r="C48" s="163"/>
      <c r="D48" s="164"/>
      <c r="E48" s="164"/>
      <c r="F48" s="164"/>
      <c r="G48" s="164"/>
      <c r="H48" s="164"/>
      <c r="I48" s="165"/>
      <c r="J48" s="166"/>
      <c r="K48" s="164"/>
      <c r="L48" s="164"/>
      <c r="M48" s="164"/>
      <c r="N48" s="165"/>
      <c r="O48" s="10"/>
      <c r="P48" s="16" t="s">
        <v>15</v>
      </c>
      <c r="Q48" s="10"/>
      <c r="R48" s="16" t="s">
        <v>16</v>
      </c>
      <c r="S48" s="10"/>
      <c r="T48" s="206" t="s">
        <v>19</v>
      </c>
      <c r="U48" s="206"/>
      <c r="V48" s="182"/>
      <c r="W48" s="183"/>
      <c r="X48" s="183"/>
      <c r="Y48" s="184"/>
      <c r="Z48" s="182"/>
      <c r="AA48" s="183"/>
      <c r="AB48" s="183"/>
      <c r="AC48" s="184"/>
      <c r="AD48" s="182"/>
      <c r="AE48" s="183"/>
      <c r="AF48" s="183"/>
      <c r="AG48" s="184"/>
      <c r="AH48" s="188"/>
      <c r="AI48" s="189"/>
      <c r="AJ48" s="189"/>
      <c r="AK48" s="190"/>
      <c r="AL48" s="193"/>
      <c r="AM48" s="194"/>
      <c r="AN48" s="198"/>
      <c r="AO48" s="199"/>
      <c r="AP48" s="199"/>
      <c r="AQ48" s="200"/>
      <c r="AS48" s="65"/>
      <c r="AT48" s="201"/>
      <c r="AU48" s="178"/>
      <c r="AV48" s="291"/>
    </row>
    <row r="49" spans="1:48" ht="13.8" customHeight="1">
      <c r="A49" s="287" t="s">
        <v>144</v>
      </c>
      <c r="B49" s="292"/>
      <c r="C49" s="159"/>
      <c r="D49" s="160"/>
      <c r="E49" s="160"/>
      <c r="F49" s="160"/>
      <c r="G49" s="160"/>
      <c r="H49" s="160"/>
      <c r="I49" s="161"/>
      <c r="J49" s="162"/>
      <c r="K49" s="160"/>
      <c r="L49" s="160"/>
      <c r="M49" s="160"/>
      <c r="N49" s="161"/>
      <c r="O49" s="9"/>
      <c r="P49" s="15" t="s">
        <v>15</v>
      </c>
      <c r="Q49" s="9"/>
      <c r="R49" s="15" t="s">
        <v>16</v>
      </c>
      <c r="S49" s="9"/>
      <c r="T49" s="205" t="s">
        <v>17</v>
      </c>
      <c r="U49" s="205"/>
      <c r="V49" s="179"/>
      <c r="W49" s="180"/>
      <c r="X49" s="180"/>
      <c r="Y49" s="181"/>
      <c r="Z49" s="179"/>
      <c r="AA49" s="180"/>
      <c r="AB49" s="180"/>
      <c r="AC49" s="181"/>
      <c r="AD49" s="179"/>
      <c r="AE49" s="180"/>
      <c r="AF49" s="180"/>
      <c r="AG49" s="181"/>
      <c r="AH49" s="185">
        <f>IFERROR(IF(AT49="②",ROUNDDOWN((V49+Z49-AD49)*105/108,0),V49+Z49-AD49),0)</f>
        <v>0</v>
      </c>
      <c r="AI49" s="186"/>
      <c r="AJ49" s="186"/>
      <c r="AK49" s="187"/>
      <c r="AL49" s="191" t="str">
        <f>IFERROR(INDEX(リスト!$E$2:$H$10,MATCH(B49,リスト!$D$2:$D$10,0),MATCH(AS49,リスト!$E$1:$H$1,1)),"")</f>
        <v/>
      </c>
      <c r="AM49" s="192"/>
      <c r="AN49" s="195">
        <f t="shared" ref="AN49" si="35">IFERROR(IF(A49="〇",AU49,AV49),"")</f>
        <v>0</v>
      </c>
      <c r="AO49" s="196"/>
      <c r="AP49" s="196"/>
      <c r="AQ49" s="197"/>
      <c r="AS49" s="65" t="e">
        <f t="shared" ref="AS49" si="36">IF(O49&gt;=24,DATEVALUE("平成"&amp;O49&amp;"年"&amp;Q49&amp;"月"&amp;S49&amp;"日"),DATEVALUE("令和"&amp;O49&amp;"年"&amp;Q49&amp;"月"&amp;S49&amp;"日"))</f>
        <v>#VALUE!</v>
      </c>
      <c r="AT49" s="201" t="e">
        <f>VLOOKUP(AS49,リスト!$P$2:$Q$5,2,TRUE)</f>
        <v>#VALUE!</v>
      </c>
      <c r="AU49" s="178"/>
      <c r="AV49" s="291">
        <f t="shared" ref="AV49" si="37">IFERROR(ROUNDDOWN(AH49*AL49/100,0),0)</f>
        <v>0</v>
      </c>
    </row>
    <row r="50" spans="1:48" ht="13.8" customHeight="1">
      <c r="A50" s="288"/>
      <c r="B50" s="293"/>
      <c r="C50" s="163"/>
      <c r="D50" s="164"/>
      <c r="E50" s="164"/>
      <c r="F50" s="164"/>
      <c r="G50" s="164"/>
      <c r="H50" s="164"/>
      <c r="I50" s="165"/>
      <c r="J50" s="166"/>
      <c r="K50" s="164"/>
      <c r="L50" s="164"/>
      <c r="M50" s="164"/>
      <c r="N50" s="165"/>
      <c r="O50" s="10"/>
      <c r="P50" s="16" t="s">
        <v>15</v>
      </c>
      <c r="Q50" s="10"/>
      <c r="R50" s="16" t="s">
        <v>16</v>
      </c>
      <c r="S50" s="10"/>
      <c r="T50" s="206" t="s">
        <v>19</v>
      </c>
      <c r="U50" s="206"/>
      <c r="V50" s="182"/>
      <c r="W50" s="183"/>
      <c r="X50" s="183"/>
      <c r="Y50" s="184"/>
      <c r="Z50" s="182"/>
      <c r="AA50" s="183"/>
      <c r="AB50" s="183"/>
      <c r="AC50" s="184"/>
      <c r="AD50" s="182"/>
      <c r="AE50" s="183"/>
      <c r="AF50" s="183"/>
      <c r="AG50" s="184"/>
      <c r="AH50" s="188"/>
      <c r="AI50" s="189"/>
      <c r="AJ50" s="189"/>
      <c r="AK50" s="190"/>
      <c r="AL50" s="193"/>
      <c r="AM50" s="194"/>
      <c r="AN50" s="198"/>
      <c r="AO50" s="199"/>
      <c r="AP50" s="199"/>
      <c r="AQ50" s="200"/>
      <c r="AS50" s="65"/>
      <c r="AT50" s="201"/>
      <c r="AU50" s="178"/>
      <c r="AV50" s="291"/>
    </row>
    <row r="51" spans="1:48" ht="13.8" customHeight="1">
      <c r="A51" s="287" t="s">
        <v>144</v>
      </c>
      <c r="B51" s="292"/>
      <c r="C51" s="159"/>
      <c r="D51" s="160"/>
      <c r="E51" s="160"/>
      <c r="F51" s="160"/>
      <c r="G51" s="160"/>
      <c r="H51" s="160"/>
      <c r="I51" s="161"/>
      <c r="J51" s="162"/>
      <c r="K51" s="160"/>
      <c r="L51" s="160"/>
      <c r="M51" s="160"/>
      <c r="N51" s="161"/>
      <c r="O51" s="9"/>
      <c r="P51" s="14" t="s">
        <v>15</v>
      </c>
      <c r="Q51" s="9"/>
      <c r="R51" s="14" t="s">
        <v>16</v>
      </c>
      <c r="S51" s="9"/>
      <c r="T51" s="204" t="s">
        <v>17</v>
      </c>
      <c r="U51" s="204"/>
      <c r="V51" s="179"/>
      <c r="W51" s="180"/>
      <c r="X51" s="180"/>
      <c r="Y51" s="181"/>
      <c r="Z51" s="179"/>
      <c r="AA51" s="180"/>
      <c r="AB51" s="180"/>
      <c r="AC51" s="181"/>
      <c r="AD51" s="179"/>
      <c r="AE51" s="180"/>
      <c r="AF51" s="180"/>
      <c r="AG51" s="181"/>
      <c r="AH51" s="185">
        <f>IFERROR(IF(AT51="②",ROUNDDOWN((V51+Z51-AD51)*105/108,0),V51+Z51-AD51),0)</f>
        <v>0</v>
      </c>
      <c r="AI51" s="186"/>
      <c r="AJ51" s="186"/>
      <c r="AK51" s="187"/>
      <c r="AL51" s="191" t="str">
        <f>IFERROR(INDEX(リスト!$E$2:$H$10,MATCH(B51,リスト!$D$2:$D$10,0),MATCH(AS51,リスト!$E$1:$H$1,1)),"")</f>
        <v/>
      </c>
      <c r="AM51" s="192"/>
      <c r="AN51" s="195">
        <f t="shared" ref="AN51" si="38">IFERROR(IF(A51="〇",AU51,AV51),"")</f>
        <v>0</v>
      </c>
      <c r="AO51" s="196"/>
      <c r="AP51" s="196"/>
      <c r="AQ51" s="197"/>
      <c r="AS51" s="65" t="e">
        <f t="shared" ref="AS51" si="39">IF(O51&gt;=24,DATEVALUE("平成"&amp;O51&amp;"年"&amp;Q51&amp;"月"&amp;S51&amp;"日"),DATEVALUE("令和"&amp;O51&amp;"年"&amp;Q51&amp;"月"&amp;S51&amp;"日"))</f>
        <v>#VALUE!</v>
      </c>
      <c r="AT51" s="201" t="e">
        <f>VLOOKUP(AS51,リスト!$P$2:$Q$5,2,TRUE)</f>
        <v>#VALUE!</v>
      </c>
      <c r="AU51" s="178"/>
      <c r="AV51" s="291">
        <f t="shared" ref="AV51" si="40">IFERROR(ROUNDDOWN(AH51*AL51/100,0),0)</f>
        <v>0</v>
      </c>
    </row>
    <row r="52" spans="1:48" ht="13.8" customHeight="1">
      <c r="A52" s="288"/>
      <c r="B52" s="293"/>
      <c r="C52" s="163"/>
      <c r="D52" s="164"/>
      <c r="E52" s="164"/>
      <c r="F52" s="164"/>
      <c r="G52" s="164"/>
      <c r="H52" s="164"/>
      <c r="I52" s="165"/>
      <c r="J52" s="166"/>
      <c r="K52" s="164"/>
      <c r="L52" s="164"/>
      <c r="M52" s="164"/>
      <c r="N52" s="165"/>
      <c r="O52" s="10"/>
      <c r="P52" s="15" t="s">
        <v>15</v>
      </c>
      <c r="Q52" s="10"/>
      <c r="R52" s="15" t="s">
        <v>16</v>
      </c>
      <c r="S52" s="10"/>
      <c r="T52" s="205" t="s">
        <v>19</v>
      </c>
      <c r="U52" s="205"/>
      <c r="V52" s="182"/>
      <c r="W52" s="183"/>
      <c r="X52" s="183"/>
      <c r="Y52" s="184"/>
      <c r="Z52" s="182"/>
      <c r="AA52" s="183"/>
      <c r="AB52" s="183"/>
      <c r="AC52" s="184"/>
      <c r="AD52" s="182"/>
      <c r="AE52" s="183"/>
      <c r="AF52" s="183"/>
      <c r="AG52" s="184"/>
      <c r="AH52" s="188"/>
      <c r="AI52" s="189"/>
      <c r="AJ52" s="189"/>
      <c r="AK52" s="190"/>
      <c r="AL52" s="193"/>
      <c r="AM52" s="194"/>
      <c r="AN52" s="198"/>
      <c r="AO52" s="199"/>
      <c r="AP52" s="199"/>
      <c r="AQ52" s="200"/>
      <c r="AS52" s="65"/>
      <c r="AT52" s="201"/>
      <c r="AU52" s="178"/>
      <c r="AV52" s="291"/>
    </row>
    <row r="53" spans="1:48" ht="13.8" customHeight="1">
      <c r="A53" s="287" t="s">
        <v>144</v>
      </c>
      <c r="B53" s="292"/>
      <c r="C53" s="159"/>
      <c r="D53" s="160"/>
      <c r="E53" s="160"/>
      <c r="F53" s="160"/>
      <c r="G53" s="160"/>
      <c r="H53" s="160"/>
      <c r="I53" s="161"/>
      <c r="J53" s="162"/>
      <c r="K53" s="160"/>
      <c r="L53" s="160"/>
      <c r="M53" s="160"/>
      <c r="N53" s="161"/>
      <c r="O53" s="9"/>
      <c r="P53" s="14" t="s">
        <v>15</v>
      </c>
      <c r="Q53" s="9"/>
      <c r="R53" s="14" t="s">
        <v>16</v>
      </c>
      <c r="S53" s="9"/>
      <c r="T53" s="204" t="s">
        <v>17</v>
      </c>
      <c r="U53" s="204"/>
      <c r="V53" s="179"/>
      <c r="W53" s="180"/>
      <c r="X53" s="180"/>
      <c r="Y53" s="181"/>
      <c r="Z53" s="179"/>
      <c r="AA53" s="180"/>
      <c r="AB53" s="180"/>
      <c r="AC53" s="181"/>
      <c r="AD53" s="179"/>
      <c r="AE53" s="180"/>
      <c r="AF53" s="180"/>
      <c r="AG53" s="181"/>
      <c r="AH53" s="185">
        <f>IFERROR(IF(AT53="②",ROUNDDOWN((V53+Z53-AD53)*105/108,0),V53+Z53-AD53),0)</f>
        <v>0</v>
      </c>
      <c r="AI53" s="186"/>
      <c r="AJ53" s="186"/>
      <c r="AK53" s="187"/>
      <c r="AL53" s="191" t="str">
        <f>IFERROR(INDEX(リスト!$E$2:$H$10,MATCH(B53,リスト!$D$2:$D$10,0),MATCH(AS53,リスト!$E$1:$H$1,1)),"")</f>
        <v/>
      </c>
      <c r="AM53" s="192"/>
      <c r="AN53" s="195">
        <f t="shared" ref="AN53" si="41">IFERROR(IF(A53="〇",AU53,AV53),"")</f>
        <v>0</v>
      </c>
      <c r="AO53" s="196"/>
      <c r="AP53" s="196"/>
      <c r="AQ53" s="197"/>
      <c r="AS53" s="65" t="e">
        <f t="shared" ref="AS53" si="42">IF(O53&gt;=24,DATEVALUE("平成"&amp;O53&amp;"年"&amp;Q53&amp;"月"&amp;S53&amp;"日"),DATEVALUE("令和"&amp;O53&amp;"年"&amp;Q53&amp;"月"&amp;S53&amp;"日"))</f>
        <v>#VALUE!</v>
      </c>
      <c r="AT53" s="201" t="e">
        <f>VLOOKUP(AS53,リスト!$P$2:$Q$5,2,TRUE)</f>
        <v>#VALUE!</v>
      </c>
      <c r="AU53" s="178"/>
      <c r="AV53" s="291">
        <f t="shared" ref="AV53" si="43">IFERROR(ROUNDDOWN(AH53*AL53/100,0),0)</f>
        <v>0</v>
      </c>
    </row>
    <row r="54" spans="1:48" ht="13.8" customHeight="1">
      <c r="A54" s="288"/>
      <c r="B54" s="293"/>
      <c r="C54" s="163"/>
      <c r="D54" s="164"/>
      <c r="E54" s="164"/>
      <c r="F54" s="164"/>
      <c r="G54" s="164"/>
      <c r="H54" s="164"/>
      <c r="I54" s="165"/>
      <c r="J54" s="166"/>
      <c r="K54" s="164"/>
      <c r="L54" s="164"/>
      <c r="M54" s="164"/>
      <c r="N54" s="165"/>
      <c r="O54" s="10"/>
      <c r="P54" s="15" t="s">
        <v>15</v>
      </c>
      <c r="Q54" s="10"/>
      <c r="R54" s="15" t="s">
        <v>16</v>
      </c>
      <c r="S54" s="10"/>
      <c r="T54" s="205" t="s">
        <v>19</v>
      </c>
      <c r="U54" s="205"/>
      <c r="V54" s="182"/>
      <c r="W54" s="183"/>
      <c r="X54" s="183"/>
      <c r="Y54" s="184"/>
      <c r="Z54" s="182"/>
      <c r="AA54" s="183"/>
      <c r="AB54" s="183"/>
      <c r="AC54" s="184"/>
      <c r="AD54" s="182"/>
      <c r="AE54" s="183"/>
      <c r="AF54" s="183"/>
      <c r="AG54" s="184"/>
      <c r="AH54" s="188"/>
      <c r="AI54" s="189"/>
      <c r="AJ54" s="189"/>
      <c r="AK54" s="190"/>
      <c r="AL54" s="193"/>
      <c r="AM54" s="194"/>
      <c r="AN54" s="198"/>
      <c r="AO54" s="199"/>
      <c r="AP54" s="199"/>
      <c r="AQ54" s="200"/>
      <c r="AS54" s="65"/>
      <c r="AT54" s="201"/>
      <c r="AU54" s="178"/>
      <c r="AV54" s="291"/>
    </row>
    <row r="55" spans="1:48" ht="13.8" customHeight="1">
      <c r="A55" s="287" t="s">
        <v>144</v>
      </c>
      <c r="B55" s="292"/>
      <c r="C55" s="159"/>
      <c r="D55" s="160"/>
      <c r="E55" s="160"/>
      <c r="F55" s="160"/>
      <c r="G55" s="160"/>
      <c r="H55" s="160"/>
      <c r="I55" s="161"/>
      <c r="J55" s="162"/>
      <c r="K55" s="160"/>
      <c r="L55" s="160"/>
      <c r="M55" s="160"/>
      <c r="N55" s="161"/>
      <c r="O55" s="9"/>
      <c r="P55" s="14" t="s">
        <v>15</v>
      </c>
      <c r="Q55" s="9"/>
      <c r="R55" s="14" t="s">
        <v>16</v>
      </c>
      <c r="S55" s="9"/>
      <c r="T55" s="204" t="s">
        <v>17</v>
      </c>
      <c r="U55" s="204"/>
      <c r="V55" s="179"/>
      <c r="W55" s="180"/>
      <c r="X55" s="180"/>
      <c r="Y55" s="181"/>
      <c r="Z55" s="179"/>
      <c r="AA55" s="180"/>
      <c r="AB55" s="180"/>
      <c r="AC55" s="181"/>
      <c r="AD55" s="179"/>
      <c r="AE55" s="180"/>
      <c r="AF55" s="180"/>
      <c r="AG55" s="181"/>
      <c r="AH55" s="185">
        <f>IFERROR(IF(AT55="②",ROUNDDOWN((V55+Z55-AD55)*105/108,0),V55+Z55-AD55),0)</f>
        <v>0</v>
      </c>
      <c r="AI55" s="186"/>
      <c r="AJ55" s="186"/>
      <c r="AK55" s="187"/>
      <c r="AL55" s="191" t="str">
        <f>IFERROR(INDEX(リスト!$E$2:$H$10,MATCH(B55,リスト!$D$2:$D$10,0),MATCH(AS55,リスト!$E$1:$H$1,1)),"")</f>
        <v/>
      </c>
      <c r="AM55" s="192"/>
      <c r="AN55" s="195">
        <f t="shared" ref="AN55" si="44">IFERROR(IF(A55="〇",AU55,AV55),"")</f>
        <v>0</v>
      </c>
      <c r="AO55" s="196"/>
      <c r="AP55" s="196"/>
      <c r="AQ55" s="197"/>
      <c r="AS55" s="65" t="e">
        <f t="shared" ref="AS55" si="45">IF(O55&gt;=24,DATEVALUE("平成"&amp;O55&amp;"年"&amp;Q55&amp;"月"&amp;S55&amp;"日"),DATEVALUE("令和"&amp;O55&amp;"年"&amp;Q55&amp;"月"&amp;S55&amp;"日"))</f>
        <v>#VALUE!</v>
      </c>
      <c r="AT55" s="201" t="e">
        <f>VLOOKUP(AS55,リスト!$P$2:$Q$5,2,TRUE)</f>
        <v>#VALUE!</v>
      </c>
      <c r="AU55" s="178"/>
      <c r="AV55" s="291">
        <f t="shared" ref="AV55" si="46">IFERROR(ROUNDDOWN(AH55*AL55/100,0),0)</f>
        <v>0</v>
      </c>
    </row>
    <row r="56" spans="1:48" ht="13.8" customHeight="1">
      <c r="A56" s="288"/>
      <c r="B56" s="293"/>
      <c r="C56" s="163"/>
      <c r="D56" s="164"/>
      <c r="E56" s="164"/>
      <c r="F56" s="164"/>
      <c r="G56" s="164"/>
      <c r="H56" s="164"/>
      <c r="I56" s="165"/>
      <c r="J56" s="166"/>
      <c r="K56" s="164"/>
      <c r="L56" s="164"/>
      <c r="M56" s="164"/>
      <c r="N56" s="165"/>
      <c r="O56" s="10"/>
      <c r="P56" s="16" t="s">
        <v>15</v>
      </c>
      <c r="Q56" s="10"/>
      <c r="R56" s="16" t="s">
        <v>16</v>
      </c>
      <c r="S56" s="10"/>
      <c r="T56" s="206" t="s">
        <v>19</v>
      </c>
      <c r="U56" s="206"/>
      <c r="V56" s="182"/>
      <c r="W56" s="183"/>
      <c r="X56" s="183"/>
      <c r="Y56" s="184"/>
      <c r="Z56" s="182"/>
      <c r="AA56" s="183"/>
      <c r="AB56" s="183"/>
      <c r="AC56" s="184"/>
      <c r="AD56" s="182"/>
      <c r="AE56" s="183"/>
      <c r="AF56" s="183"/>
      <c r="AG56" s="184"/>
      <c r="AH56" s="188"/>
      <c r="AI56" s="189"/>
      <c r="AJ56" s="189"/>
      <c r="AK56" s="190"/>
      <c r="AL56" s="193"/>
      <c r="AM56" s="194"/>
      <c r="AN56" s="198"/>
      <c r="AO56" s="199"/>
      <c r="AP56" s="199"/>
      <c r="AQ56" s="200"/>
      <c r="AS56" s="65"/>
      <c r="AT56" s="201"/>
      <c r="AU56" s="178"/>
      <c r="AV56" s="291"/>
    </row>
    <row r="57" spans="1:48" ht="13.8" customHeight="1">
      <c r="A57" s="287" t="s">
        <v>144</v>
      </c>
      <c r="B57" s="292"/>
      <c r="C57" s="159"/>
      <c r="D57" s="160"/>
      <c r="E57" s="160"/>
      <c r="F57" s="160"/>
      <c r="G57" s="160"/>
      <c r="H57" s="160"/>
      <c r="I57" s="161"/>
      <c r="J57" s="162"/>
      <c r="K57" s="160"/>
      <c r="L57" s="160"/>
      <c r="M57" s="160"/>
      <c r="N57" s="161"/>
      <c r="O57" s="9"/>
      <c r="P57" s="15" t="s">
        <v>15</v>
      </c>
      <c r="Q57" s="9"/>
      <c r="R57" s="15" t="s">
        <v>16</v>
      </c>
      <c r="S57" s="9"/>
      <c r="T57" s="205" t="s">
        <v>17</v>
      </c>
      <c r="U57" s="205"/>
      <c r="V57" s="179"/>
      <c r="W57" s="180"/>
      <c r="X57" s="180"/>
      <c r="Y57" s="181"/>
      <c r="Z57" s="179"/>
      <c r="AA57" s="180"/>
      <c r="AB57" s="180"/>
      <c r="AC57" s="181"/>
      <c r="AD57" s="179"/>
      <c r="AE57" s="180"/>
      <c r="AF57" s="180"/>
      <c r="AG57" s="181"/>
      <c r="AH57" s="185">
        <f>IFERROR(IF(AT57="②",ROUNDDOWN((V57+Z57-AD57)*105/108,0),V57+Z57-AD57),0)</f>
        <v>0</v>
      </c>
      <c r="AI57" s="186"/>
      <c r="AJ57" s="186"/>
      <c r="AK57" s="187"/>
      <c r="AL57" s="191" t="str">
        <f>IFERROR(INDEX(リスト!$E$2:$H$10,MATCH(B57,リスト!$D$2:$D$10,0),MATCH(AS57,リスト!$E$1:$H$1,1)),"")</f>
        <v/>
      </c>
      <c r="AM57" s="192"/>
      <c r="AN57" s="195">
        <f t="shared" ref="AN57" si="47">IFERROR(IF(A57="〇",AU57,AV57),"")</f>
        <v>0</v>
      </c>
      <c r="AO57" s="196"/>
      <c r="AP57" s="196"/>
      <c r="AQ57" s="197"/>
      <c r="AS57" s="65" t="e">
        <f t="shared" ref="AS57" si="48">IF(O57&gt;=24,DATEVALUE("平成"&amp;O57&amp;"年"&amp;Q57&amp;"月"&amp;S57&amp;"日"),DATEVALUE("令和"&amp;O57&amp;"年"&amp;Q57&amp;"月"&amp;S57&amp;"日"))</f>
        <v>#VALUE!</v>
      </c>
      <c r="AT57" s="201" t="e">
        <f>VLOOKUP(AS57,リスト!$P$2:$Q$5,2,TRUE)</f>
        <v>#VALUE!</v>
      </c>
      <c r="AU57" s="178"/>
      <c r="AV57" s="291">
        <f t="shared" ref="AV57" si="49">IFERROR(ROUNDDOWN(AH57*AL57/100,0),0)</f>
        <v>0</v>
      </c>
    </row>
    <row r="58" spans="1:48" ht="13.8" customHeight="1">
      <c r="A58" s="288"/>
      <c r="B58" s="293"/>
      <c r="C58" s="163"/>
      <c r="D58" s="164"/>
      <c r="E58" s="164"/>
      <c r="F58" s="164"/>
      <c r="G58" s="164"/>
      <c r="H58" s="164"/>
      <c r="I58" s="165"/>
      <c r="J58" s="166"/>
      <c r="K58" s="164"/>
      <c r="L58" s="164"/>
      <c r="M58" s="164"/>
      <c r="N58" s="165"/>
      <c r="O58" s="10"/>
      <c r="P58" s="16" t="s">
        <v>15</v>
      </c>
      <c r="Q58" s="10"/>
      <c r="R58" s="16" t="s">
        <v>16</v>
      </c>
      <c r="S58" s="10"/>
      <c r="T58" s="206" t="s">
        <v>19</v>
      </c>
      <c r="U58" s="206"/>
      <c r="V58" s="182"/>
      <c r="W58" s="183"/>
      <c r="X58" s="183"/>
      <c r="Y58" s="184"/>
      <c r="Z58" s="182"/>
      <c r="AA58" s="183"/>
      <c r="AB58" s="183"/>
      <c r="AC58" s="184"/>
      <c r="AD58" s="182"/>
      <c r="AE58" s="183"/>
      <c r="AF58" s="183"/>
      <c r="AG58" s="184"/>
      <c r="AH58" s="188"/>
      <c r="AI58" s="189"/>
      <c r="AJ58" s="189"/>
      <c r="AK58" s="190"/>
      <c r="AL58" s="193"/>
      <c r="AM58" s="194"/>
      <c r="AN58" s="198"/>
      <c r="AO58" s="199"/>
      <c r="AP58" s="199"/>
      <c r="AQ58" s="200"/>
      <c r="AS58" s="65"/>
      <c r="AT58" s="201"/>
      <c r="AU58" s="178"/>
      <c r="AV58" s="291"/>
    </row>
    <row r="59" spans="1:48" ht="13.8" customHeight="1">
      <c r="A59" s="287" t="s">
        <v>144</v>
      </c>
      <c r="B59" s="292"/>
      <c r="C59" s="159"/>
      <c r="D59" s="160"/>
      <c r="E59" s="160"/>
      <c r="F59" s="160"/>
      <c r="G59" s="160"/>
      <c r="H59" s="160"/>
      <c r="I59" s="161"/>
      <c r="J59" s="162"/>
      <c r="K59" s="160"/>
      <c r="L59" s="160"/>
      <c r="M59" s="160"/>
      <c r="N59" s="161"/>
      <c r="O59" s="9"/>
      <c r="P59" s="14" t="s">
        <v>15</v>
      </c>
      <c r="Q59" s="9"/>
      <c r="R59" s="14" t="s">
        <v>16</v>
      </c>
      <c r="S59" s="9"/>
      <c r="T59" s="204" t="s">
        <v>17</v>
      </c>
      <c r="U59" s="204"/>
      <c r="V59" s="179"/>
      <c r="W59" s="180"/>
      <c r="X59" s="180"/>
      <c r="Y59" s="181"/>
      <c r="Z59" s="179"/>
      <c r="AA59" s="180"/>
      <c r="AB59" s="180"/>
      <c r="AC59" s="181"/>
      <c r="AD59" s="179"/>
      <c r="AE59" s="180"/>
      <c r="AF59" s="180"/>
      <c r="AG59" s="181"/>
      <c r="AH59" s="185">
        <f>IFERROR(IF(AT59="②",ROUNDDOWN((V59+Z59-AD59)*105/108,0),V59+Z59-AD59),0)</f>
        <v>0</v>
      </c>
      <c r="AI59" s="186"/>
      <c r="AJ59" s="186"/>
      <c r="AK59" s="187"/>
      <c r="AL59" s="191" t="str">
        <f>IFERROR(INDEX(リスト!$E$2:$H$10,MATCH(B59,リスト!$D$2:$D$10,0),MATCH(AS59,リスト!$E$1:$H$1,1)),"")</f>
        <v/>
      </c>
      <c r="AM59" s="192"/>
      <c r="AN59" s="195">
        <f t="shared" ref="AN59" si="50">IFERROR(IF(A59="〇",AU59,AV59),"")</f>
        <v>0</v>
      </c>
      <c r="AO59" s="196"/>
      <c r="AP59" s="196"/>
      <c r="AQ59" s="197"/>
      <c r="AS59" s="65" t="e">
        <f t="shared" ref="AS59" si="51">IF(O59&gt;=24,DATEVALUE("平成"&amp;O59&amp;"年"&amp;Q59&amp;"月"&amp;S59&amp;"日"),DATEVALUE("令和"&amp;O59&amp;"年"&amp;Q59&amp;"月"&amp;S59&amp;"日"))</f>
        <v>#VALUE!</v>
      </c>
      <c r="AT59" s="201" t="e">
        <f>VLOOKUP(AS59,リスト!$P$2:$Q$5,2,TRUE)</f>
        <v>#VALUE!</v>
      </c>
      <c r="AU59" s="178"/>
      <c r="AV59" s="291">
        <f t="shared" ref="AV59" si="52">IFERROR(ROUNDDOWN(AH59*AL59/100,0),0)</f>
        <v>0</v>
      </c>
    </row>
    <row r="60" spans="1:48" ht="13.8" customHeight="1">
      <c r="A60" s="288"/>
      <c r="B60" s="293"/>
      <c r="C60" s="163"/>
      <c r="D60" s="164"/>
      <c r="E60" s="164"/>
      <c r="F60" s="164"/>
      <c r="G60" s="164"/>
      <c r="H60" s="164"/>
      <c r="I60" s="165"/>
      <c r="J60" s="166"/>
      <c r="K60" s="164"/>
      <c r="L60" s="164"/>
      <c r="M60" s="164"/>
      <c r="N60" s="165"/>
      <c r="O60" s="10"/>
      <c r="P60" s="15" t="s">
        <v>15</v>
      </c>
      <c r="Q60" s="10"/>
      <c r="R60" s="15" t="s">
        <v>16</v>
      </c>
      <c r="S60" s="10"/>
      <c r="T60" s="205" t="s">
        <v>19</v>
      </c>
      <c r="U60" s="205"/>
      <c r="V60" s="182"/>
      <c r="W60" s="183"/>
      <c r="X60" s="183"/>
      <c r="Y60" s="184"/>
      <c r="Z60" s="182"/>
      <c r="AA60" s="183"/>
      <c r="AB60" s="183"/>
      <c r="AC60" s="184"/>
      <c r="AD60" s="182"/>
      <c r="AE60" s="183"/>
      <c r="AF60" s="183"/>
      <c r="AG60" s="184"/>
      <c r="AH60" s="188"/>
      <c r="AI60" s="189"/>
      <c r="AJ60" s="189"/>
      <c r="AK60" s="190"/>
      <c r="AL60" s="193"/>
      <c r="AM60" s="194"/>
      <c r="AN60" s="198"/>
      <c r="AO60" s="199"/>
      <c r="AP60" s="199"/>
      <c r="AQ60" s="200"/>
      <c r="AS60" s="65"/>
      <c r="AT60" s="201"/>
      <c r="AU60" s="178"/>
      <c r="AV60" s="291"/>
    </row>
    <row r="61" spans="1:48" ht="13.8" customHeight="1">
      <c r="A61" s="287" t="s">
        <v>144</v>
      </c>
      <c r="B61" s="292"/>
      <c r="C61" s="159"/>
      <c r="D61" s="160"/>
      <c r="E61" s="160"/>
      <c r="F61" s="160"/>
      <c r="G61" s="160"/>
      <c r="H61" s="160"/>
      <c r="I61" s="161"/>
      <c r="J61" s="162"/>
      <c r="K61" s="160"/>
      <c r="L61" s="160"/>
      <c r="M61" s="160"/>
      <c r="N61" s="161"/>
      <c r="O61" s="9"/>
      <c r="P61" s="14" t="s">
        <v>15</v>
      </c>
      <c r="Q61" s="9"/>
      <c r="R61" s="14" t="s">
        <v>16</v>
      </c>
      <c r="S61" s="9"/>
      <c r="T61" s="204" t="s">
        <v>17</v>
      </c>
      <c r="U61" s="204"/>
      <c r="V61" s="179"/>
      <c r="W61" s="180"/>
      <c r="X61" s="180"/>
      <c r="Y61" s="181"/>
      <c r="Z61" s="179"/>
      <c r="AA61" s="180"/>
      <c r="AB61" s="180"/>
      <c r="AC61" s="181"/>
      <c r="AD61" s="179"/>
      <c r="AE61" s="180"/>
      <c r="AF61" s="180"/>
      <c r="AG61" s="181"/>
      <c r="AH61" s="185">
        <f>IFERROR(IF(AT61="②",ROUNDDOWN((V61+Z61-AD61)*105/108,0),V61+Z61-AD61),0)</f>
        <v>0</v>
      </c>
      <c r="AI61" s="186"/>
      <c r="AJ61" s="186"/>
      <c r="AK61" s="187"/>
      <c r="AL61" s="191" t="str">
        <f>IFERROR(INDEX(リスト!$E$2:$H$10,MATCH(B61,リスト!$D$2:$D$10,0),MATCH(AS61,リスト!$E$1:$H$1,1)),"")</f>
        <v/>
      </c>
      <c r="AM61" s="192"/>
      <c r="AN61" s="195">
        <f t="shared" ref="AN61" si="53">IFERROR(IF(A61="〇",AU61,AV61),"")</f>
        <v>0</v>
      </c>
      <c r="AO61" s="196"/>
      <c r="AP61" s="196"/>
      <c r="AQ61" s="197"/>
      <c r="AS61" s="65" t="e">
        <f t="shared" ref="AS61" si="54">IF(O61&gt;=24,DATEVALUE("平成"&amp;O61&amp;"年"&amp;Q61&amp;"月"&amp;S61&amp;"日"),DATEVALUE("令和"&amp;O61&amp;"年"&amp;Q61&amp;"月"&amp;S61&amp;"日"))</f>
        <v>#VALUE!</v>
      </c>
      <c r="AT61" s="201" t="e">
        <f>VLOOKUP(AS61,リスト!$P$2:$Q$5,2,TRUE)</f>
        <v>#VALUE!</v>
      </c>
      <c r="AU61" s="178"/>
      <c r="AV61" s="291">
        <f t="shared" ref="AV61" si="55">IFERROR(ROUNDDOWN(AH61*AL61/100,0),0)</f>
        <v>0</v>
      </c>
    </row>
    <row r="62" spans="1:48" ht="13.8" customHeight="1">
      <c r="A62" s="288"/>
      <c r="B62" s="293"/>
      <c r="C62" s="163"/>
      <c r="D62" s="164"/>
      <c r="E62" s="164"/>
      <c r="F62" s="164"/>
      <c r="G62" s="164"/>
      <c r="H62" s="164"/>
      <c r="I62" s="165"/>
      <c r="J62" s="166"/>
      <c r="K62" s="164"/>
      <c r="L62" s="164"/>
      <c r="M62" s="164"/>
      <c r="N62" s="165"/>
      <c r="O62" s="10"/>
      <c r="P62" s="15" t="s">
        <v>15</v>
      </c>
      <c r="Q62" s="10"/>
      <c r="R62" s="15" t="s">
        <v>16</v>
      </c>
      <c r="S62" s="10"/>
      <c r="T62" s="205" t="s">
        <v>19</v>
      </c>
      <c r="U62" s="205"/>
      <c r="V62" s="182"/>
      <c r="W62" s="183"/>
      <c r="X62" s="183"/>
      <c r="Y62" s="184"/>
      <c r="Z62" s="182"/>
      <c r="AA62" s="183"/>
      <c r="AB62" s="183"/>
      <c r="AC62" s="184"/>
      <c r="AD62" s="182"/>
      <c r="AE62" s="183"/>
      <c r="AF62" s="183"/>
      <c r="AG62" s="184"/>
      <c r="AH62" s="188"/>
      <c r="AI62" s="189"/>
      <c r="AJ62" s="189"/>
      <c r="AK62" s="190"/>
      <c r="AL62" s="193"/>
      <c r="AM62" s="194"/>
      <c r="AN62" s="198"/>
      <c r="AO62" s="199"/>
      <c r="AP62" s="199"/>
      <c r="AQ62" s="200"/>
      <c r="AS62" s="65"/>
      <c r="AT62" s="201"/>
      <c r="AU62" s="178"/>
      <c r="AV62" s="291"/>
    </row>
    <row r="63" spans="1:48" ht="13.8" customHeight="1">
      <c r="A63" s="287" t="s">
        <v>144</v>
      </c>
      <c r="B63" s="292"/>
      <c r="C63" s="159"/>
      <c r="D63" s="160"/>
      <c r="E63" s="160"/>
      <c r="F63" s="160"/>
      <c r="G63" s="160"/>
      <c r="H63" s="160"/>
      <c r="I63" s="161"/>
      <c r="J63" s="162"/>
      <c r="K63" s="160"/>
      <c r="L63" s="160"/>
      <c r="M63" s="160"/>
      <c r="N63" s="161"/>
      <c r="O63" s="9"/>
      <c r="P63" s="14" t="s">
        <v>15</v>
      </c>
      <c r="Q63" s="9"/>
      <c r="R63" s="14" t="s">
        <v>16</v>
      </c>
      <c r="S63" s="9"/>
      <c r="T63" s="204" t="s">
        <v>17</v>
      </c>
      <c r="U63" s="204"/>
      <c r="V63" s="179"/>
      <c r="W63" s="180"/>
      <c r="X63" s="180"/>
      <c r="Y63" s="181"/>
      <c r="Z63" s="179"/>
      <c r="AA63" s="180"/>
      <c r="AB63" s="180"/>
      <c r="AC63" s="181"/>
      <c r="AD63" s="179"/>
      <c r="AE63" s="180"/>
      <c r="AF63" s="180"/>
      <c r="AG63" s="181"/>
      <c r="AH63" s="185">
        <f>IFERROR(IF(AT63="②",ROUNDDOWN((V63+Z63-AD63)*105/108,0),V63+Z63-AD63),0)</f>
        <v>0</v>
      </c>
      <c r="AI63" s="186"/>
      <c r="AJ63" s="186"/>
      <c r="AK63" s="187"/>
      <c r="AL63" s="191" t="str">
        <f>IFERROR(INDEX(リスト!$E$2:$H$10,MATCH(B63,リスト!$D$2:$D$10,0),MATCH(AS63,リスト!$E$1:$H$1,1)),"")</f>
        <v/>
      </c>
      <c r="AM63" s="192"/>
      <c r="AN63" s="195">
        <f t="shared" ref="AN63" si="56">IFERROR(IF(A63="〇",AU63,AV63),"")</f>
        <v>0</v>
      </c>
      <c r="AO63" s="196"/>
      <c r="AP63" s="196"/>
      <c r="AQ63" s="197"/>
      <c r="AS63" s="65" t="e">
        <f t="shared" ref="AS63" si="57">IF(O63&gt;=24,DATEVALUE("平成"&amp;O63&amp;"年"&amp;Q63&amp;"月"&amp;S63&amp;"日"),DATEVALUE("令和"&amp;O63&amp;"年"&amp;Q63&amp;"月"&amp;S63&amp;"日"))</f>
        <v>#VALUE!</v>
      </c>
      <c r="AT63" s="201" t="e">
        <f>VLOOKUP(AS63,リスト!$P$2:$Q$5,2,TRUE)</f>
        <v>#VALUE!</v>
      </c>
      <c r="AU63" s="178"/>
      <c r="AV63" s="291">
        <f t="shared" ref="AV63" si="58">IFERROR(ROUNDDOWN(AH63*AL63/100,0),0)</f>
        <v>0</v>
      </c>
    </row>
    <row r="64" spans="1:48" ht="13.8" customHeight="1">
      <c r="A64" s="288"/>
      <c r="B64" s="293"/>
      <c r="C64" s="163"/>
      <c r="D64" s="164"/>
      <c r="E64" s="164"/>
      <c r="F64" s="164"/>
      <c r="G64" s="164"/>
      <c r="H64" s="164"/>
      <c r="I64" s="165"/>
      <c r="J64" s="166"/>
      <c r="K64" s="164"/>
      <c r="L64" s="164"/>
      <c r="M64" s="164"/>
      <c r="N64" s="165"/>
      <c r="O64" s="10"/>
      <c r="P64" s="16" t="s">
        <v>15</v>
      </c>
      <c r="Q64" s="10"/>
      <c r="R64" s="16" t="s">
        <v>16</v>
      </c>
      <c r="S64" s="10"/>
      <c r="T64" s="206" t="s">
        <v>19</v>
      </c>
      <c r="U64" s="206"/>
      <c r="V64" s="182"/>
      <c r="W64" s="183"/>
      <c r="X64" s="183"/>
      <c r="Y64" s="184"/>
      <c r="Z64" s="182"/>
      <c r="AA64" s="183"/>
      <c r="AB64" s="183"/>
      <c r="AC64" s="184"/>
      <c r="AD64" s="182"/>
      <c r="AE64" s="183"/>
      <c r="AF64" s="183"/>
      <c r="AG64" s="184"/>
      <c r="AH64" s="188"/>
      <c r="AI64" s="189"/>
      <c r="AJ64" s="189"/>
      <c r="AK64" s="190"/>
      <c r="AL64" s="193"/>
      <c r="AM64" s="194"/>
      <c r="AN64" s="198"/>
      <c r="AO64" s="199"/>
      <c r="AP64" s="199"/>
      <c r="AQ64" s="200"/>
      <c r="AS64" s="65"/>
      <c r="AT64" s="201"/>
      <c r="AU64" s="178"/>
      <c r="AV64" s="291"/>
    </row>
    <row r="65" spans="1:48" ht="13.8" customHeight="1">
      <c r="A65" s="287" t="s">
        <v>144</v>
      </c>
      <c r="B65" s="292"/>
      <c r="C65" s="159"/>
      <c r="D65" s="160"/>
      <c r="E65" s="160"/>
      <c r="F65" s="160"/>
      <c r="G65" s="160"/>
      <c r="H65" s="160"/>
      <c r="I65" s="161"/>
      <c r="J65" s="162"/>
      <c r="K65" s="160"/>
      <c r="L65" s="160"/>
      <c r="M65" s="160"/>
      <c r="N65" s="161"/>
      <c r="O65" s="9"/>
      <c r="P65" s="15" t="s">
        <v>15</v>
      </c>
      <c r="Q65" s="9"/>
      <c r="R65" s="15" t="s">
        <v>16</v>
      </c>
      <c r="S65" s="9"/>
      <c r="T65" s="205" t="s">
        <v>17</v>
      </c>
      <c r="U65" s="205"/>
      <c r="V65" s="179"/>
      <c r="W65" s="180"/>
      <c r="X65" s="180"/>
      <c r="Y65" s="181"/>
      <c r="Z65" s="179"/>
      <c r="AA65" s="180"/>
      <c r="AB65" s="180"/>
      <c r="AC65" s="181"/>
      <c r="AD65" s="179"/>
      <c r="AE65" s="180"/>
      <c r="AF65" s="180"/>
      <c r="AG65" s="181"/>
      <c r="AH65" s="185">
        <f>IFERROR(IF(AT65="②",ROUNDDOWN((V65+Z65-AD65)*105/108,0),V65+Z65-AD65),0)</f>
        <v>0</v>
      </c>
      <c r="AI65" s="186"/>
      <c r="AJ65" s="186"/>
      <c r="AK65" s="187"/>
      <c r="AL65" s="191" t="str">
        <f>IFERROR(INDEX(リスト!$E$2:$H$10,MATCH(B65,リスト!$D$2:$D$10,0),MATCH(AS65,リスト!$E$1:$H$1,1)),"")</f>
        <v/>
      </c>
      <c r="AM65" s="192"/>
      <c r="AN65" s="195">
        <f t="shared" ref="AN65" si="59">IFERROR(IF(A65="〇",AU65,AV65),"")</f>
        <v>0</v>
      </c>
      <c r="AO65" s="196"/>
      <c r="AP65" s="196"/>
      <c r="AQ65" s="197"/>
      <c r="AS65" s="65" t="e">
        <f t="shared" ref="AS65" si="60">IF(O65&gt;=24,DATEVALUE("平成"&amp;O65&amp;"年"&amp;Q65&amp;"月"&amp;S65&amp;"日"),DATEVALUE("令和"&amp;O65&amp;"年"&amp;Q65&amp;"月"&amp;S65&amp;"日"))</f>
        <v>#VALUE!</v>
      </c>
      <c r="AT65" s="201" t="e">
        <f>VLOOKUP(AS65,リスト!$P$2:$Q$5,2,TRUE)</f>
        <v>#VALUE!</v>
      </c>
      <c r="AU65" s="178"/>
      <c r="AV65" s="291">
        <f t="shared" ref="AV65" si="61">IFERROR(ROUNDDOWN(AH65*AL65/100,0),0)</f>
        <v>0</v>
      </c>
    </row>
    <row r="66" spans="1:48" ht="13.8" customHeight="1">
      <c r="A66" s="288"/>
      <c r="B66" s="293"/>
      <c r="C66" s="163"/>
      <c r="D66" s="164"/>
      <c r="E66" s="164"/>
      <c r="F66" s="164"/>
      <c r="G66" s="164"/>
      <c r="H66" s="164"/>
      <c r="I66" s="165"/>
      <c r="J66" s="166"/>
      <c r="K66" s="164"/>
      <c r="L66" s="164"/>
      <c r="M66" s="164"/>
      <c r="N66" s="165"/>
      <c r="O66" s="10"/>
      <c r="P66" s="16" t="s">
        <v>15</v>
      </c>
      <c r="Q66" s="10"/>
      <c r="R66" s="16" t="s">
        <v>16</v>
      </c>
      <c r="S66" s="10"/>
      <c r="T66" s="206" t="s">
        <v>19</v>
      </c>
      <c r="U66" s="206"/>
      <c r="V66" s="182"/>
      <c r="W66" s="183"/>
      <c r="X66" s="183"/>
      <c r="Y66" s="184"/>
      <c r="Z66" s="182"/>
      <c r="AA66" s="183"/>
      <c r="AB66" s="183"/>
      <c r="AC66" s="184"/>
      <c r="AD66" s="182"/>
      <c r="AE66" s="183"/>
      <c r="AF66" s="183"/>
      <c r="AG66" s="184"/>
      <c r="AH66" s="188"/>
      <c r="AI66" s="189"/>
      <c r="AJ66" s="189"/>
      <c r="AK66" s="190"/>
      <c r="AL66" s="193"/>
      <c r="AM66" s="194"/>
      <c r="AN66" s="198"/>
      <c r="AO66" s="199"/>
      <c r="AP66" s="199"/>
      <c r="AQ66" s="200"/>
      <c r="AS66" s="65"/>
      <c r="AT66" s="201"/>
      <c r="AU66" s="178"/>
      <c r="AV66" s="291"/>
    </row>
    <row r="67" spans="1:48" ht="13.8" customHeight="1">
      <c r="A67" s="287" t="s">
        <v>144</v>
      </c>
      <c r="B67" s="292"/>
      <c r="C67" s="159"/>
      <c r="D67" s="160"/>
      <c r="E67" s="160"/>
      <c r="F67" s="160"/>
      <c r="G67" s="160"/>
      <c r="H67" s="160"/>
      <c r="I67" s="161"/>
      <c r="J67" s="162"/>
      <c r="K67" s="160"/>
      <c r="L67" s="160"/>
      <c r="M67" s="160"/>
      <c r="N67" s="161"/>
      <c r="O67" s="9"/>
      <c r="P67" s="15" t="s">
        <v>15</v>
      </c>
      <c r="Q67" s="9"/>
      <c r="R67" s="15" t="s">
        <v>16</v>
      </c>
      <c r="S67" s="9"/>
      <c r="T67" s="205" t="s">
        <v>17</v>
      </c>
      <c r="U67" s="205"/>
      <c r="V67" s="179"/>
      <c r="W67" s="180"/>
      <c r="X67" s="180"/>
      <c r="Y67" s="181"/>
      <c r="Z67" s="179"/>
      <c r="AA67" s="180"/>
      <c r="AB67" s="180"/>
      <c r="AC67" s="181"/>
      <c r="AD67" s="179"/>
      <c r="AE67" s="180"/>
      <c r="AF67" s="180"/>
      <c r="AG67" s="181"/>
      <c r="AH67" s="185">
        <f>IFERROR(IF(AT67="②",ROUNDDOWN((V67+Z67-AD67)*105/108,0),V67+Z67-AD67),0)</f>
        <v>0</v>
      </c>
      <c r="AI67" s="186"/>
      <c r="AJ67" s="186"/>
      <c r="AK67" s="187"/>
      <c r="AL67" s="191" t="str">
        <f>IFERROR(INDEX(リスト!$E$2:$H$10,MATCH(B67,リスト!$D$2:$D$10,0),MATCH(AS67,リスト!$E$1:$H$1,1)),"")</f>
        <v/>
      </c>
      <c r="AM67" s="192"/>
      <c r="AN67" s="195">
        <f t="shared" ref="AN67" si="62">IFERROR(IF(A67="〇",AU67,AV67),"")</f>
        <v>0</v>
      </c>
      <c r="AO67" s="196"/>
      <c r="AP67" s="196"/>
      <c r="AQ67" s="197"/>
      <c r="AS67" s="65" t="e">
        <f t="shared" ref="AS67" si="63">IF(O67&gt;=24,DATEVALUE("平成"&amp;O67&amp;"年"&amp;Q67&amp;"月"&amp;S67&amp;"日"),DATEVALUE("令和"&amp;O67&amp;"年"&amp;Q67&amp;"月"&amp;S67&amp;"日"))</f>
        <v>#VALUE!</v>
      </c>
      <c r="AT67" s="201" t="e">
        <f>VLOOKUP(AS67,リスト!$P$2:$Q$5,2,TRUE)</f>
        <v>#VALUE!</v>
      </c>
      <c r="AU67" s="178"/>
      <c r="AV67" s="291">
        <f t="shared" ref="AV67" si="64">IFERROR(ROUNDDOWN(AH67*AL67/100,0),0)</f>
        <v>0</v>
      </c>
    </row>
    <row r="68" spans="1:48" ht="13.8" customHeight="1">
      <c r="A68" s="288"/>
      <c r="B68" s="293"/>
      <c r="C68" s="163"/>
      <c r="D68" s="164"/>
      <c r="E68" s="164"/>
      <c r="F68" s="164"/>
      <c r="G68" s="164"/>
      <c r="H68" s="164"/>
      <c r="I68" s="165"/>
      <c r="J68" s="166"/>
      <c r="K68" s="164"/>
      <c r="L68" s="164"/>
      <c r="M68" s="164"/>
      <c r="N68" s="165"/>
      <c r="O68" s="10"/>
      <c r="P68" s="16" t="s">
        <v>15</v>
      </c>
      <c r="Q68" s="10"/>
      <c r="R68" s="16" t="s">
        <v>16</v>
      </c>
      <c r="S68" s="10"/>
      <c r="T68" s="206" t="s">
        <v>19</v>
      </c>
      <c r="U68" s="206"/>
      <c r="V68" s="182"/>
      <c r="W68" s="183"/>
      <c r="X68" s="183"/>
      <c r="Y68" s="184"/>
      <c r="Z68" s="182"/>
      <c r="AA68" s="183"/>
      <c r="AB68" s="183"/>
      <c r="AC68" s="184"/>
      <c r="AD68" s="182"/>
      <c r="AE68" s="183"/>
      <c r="AF68" s="183"/>
      <c r="AG68" s="184"/>
      <c r="AH68" s="188"/>
      <c r="AI68" s="189"/>
      <c r="AJ68" s="189"/>
      <c r="AK68" s="190"/>
      <c r="AL68" s="193"/>
      <c r="AM68" s="194"/>
      <c r="AN68" s="198"/>
      <c r="AO68" s="199"/>
      <c r="AP68" s="199"/>
      <c r="AQ68" s="200"/>
      <c r="AS68" s="65"/>
      <c r="AT68" s="201"/>
      <c r="AU68" s="178"/>
      <c r="AV68" s="291"/>
    </row>
    <row r="69" spans="1:48" ht="13.8" customHeight="1">
      <c r="A69" s="287" t="s">
        <v>144</v>
      </c>
      <c r="B69" s="292"/>
      <c r="C69" s="159"/>
      <c r="D69" s="160"/>
      <c r="E69" s="160"/>
      <c r="F69" s="160"/>
      <c r="G69" s="160"/>
      <c r="H69" s="160"/>
      <c r="I69" s="161"/>
      <c r="J69" s="162"/>
      <c r="K69" s="160"/>
      <c r="L69" s="160"/>
      <c r="M69" s="160"/>
      <c r="N69" s="161"/>
      <c r="O69" s="9"/>
      <c r="P69" s="14" t="s">
        <v>15</v>
      </c>
      <c r="Q69" s="9"/>
      <c r="R69" s="14" t="s">
        <v>16</v>
      </c>
      <c r="S69" s="9"/>
      <c r="T69" s="204" t="s">
        <v>17</v>
      </c>
      <c r="U69" s="204"/>
      <c r="V69" s="179"/>
      <c r="W69" s="180"/>
      <c r="X69" s="180"/>
      <c r="Y69" s="181"/>
      <c r="Z69" s="179"/>
      <c r="AA69" s="180"/>
      <c r="AB69" s="180"/>
      <c r="AC69" s="181"/>
      <c r="AD69" s="179"/>
      <c r="AE69" s="180"/>
      <c r="AF69" s="180"/>
      <c r="AG69" s="181"/>
      <c r="AH69" s="185">
        <f>IFERROR(IF(AT69="②",ROUNDDOWN((V69+Z69-AD69)*105/108,0),V69+Z69-AD69),0)</f>
        <v>0</v>
      </c>
      <c r="AI69" s="186"/>
      <c r="AJ69" s="186"/>
      <c r="AK69" s="187"/>
      <c r="AL69" s="191" t="str">
        <f>IFERROR(INDEX(リスト!$E$2:$H$10,MATCH(B69,リスト!$D$2:$D$10,0),MATCH(AS69,リスト!$E$1:$H$1,1)),"")</f>
        <v/>
      </c>
      <c r="AM69" s="192"/>
      <c r="AN69" s="195">
        <f t="shared" ref="AN69" si="65">IFERROR(IF(A69="〇",AU69,AV69),"")</f>
        <v>0</v>
      </c>
      <c r="AO69" s="196"/>
      <c r="AP69" s="196"/>
      <c r="AQ69" s="197"/>
      <c r="AS69" s="65" t="e">
        <f t="shared" ref="AS69" si="66">IF(O69&gt;=24,DATEVALUE("平成"&amp;O69&amp;"年"&amp;Q69&amp;"月"&amp;S69&amp;"日"),DATEVALUE("令和"&amp;O69&amp;"年"&amp;Q69&amp;"月"&amp;S69&amp;"日"))</f>
        <v>#VALUE!</v>
      </c>
      <c r="AT69" s="201" t="e">
        <f>VLOOKUP(AS69,リスト!$P$2:$Q$5,2,TRUE)</f>
        <v>#VALUE!</v>
      </c>
      <c r="AU69" s="178"/>
      <c r="AV69" s="291">
        <f t="shared" ref="AV69" si="67">IFERROR(ROUNDDOWN(AH69*AL69/100,0),0)</f>
        <v>0</v>
      </c>
    </row>
    <row r="70" spans="1:48" ht="13.8" customHeight="1">
      <c r="A70" s="288"/>
      <c r="B70" s="293"/>
      <c r="C70" s="163"/>
      <c r="D70" s="164"/>
      <c r="E70" s="164"/>
      <c r="F70" s="164"/>
      <c r="G70" s="164"/>
      <c r="H70" s="164"/>
      <c r="I70" s="165"/>
      <c r="J70" s="166"/>
      <c r="K70" s="164"/>
      <c r="L70" s="164"/>
      <c r="M70" s="164"/>
      <c r="N70" s="165"/>
      <c r="O70" s="10"/>
      <c r="P70" s="15" t="s">
        <v>15</v>
      </c>
      <c r="Q70" s="10"/>
      <c r="R70" s="15" t="s">
        <v>16</v>
      </c>
      <c r="S70" s="10"/>
      <c r="T70" s="205" t="s">
        <v>19</v>
      </c>
      <c r="U70" s="205"/>
      <c r="V70" s="182"/>
      <c r="W70" s="183"/>
      <c r="X70" s="183"/>
      <c r="Y70" s="184"/>
      <c r="Z70" s="182"/>
      <c r="AA70" s="183"/>
      <c r="AB70" s="183"/>
      <c r="AC70" s="184"/>
      <c r="AD70" s="182"/>
      <c r="AE70" s="183"/>
      <c r="AF70" s="183"/>
      <c r="AG70" s="184"/>
      <c r="AH70" s="188"/>
      <c r="AI70" s="189"/>
      <c r="AJ70" s="189"/>
      <c r="AK70" s="190"/>
      <c r="AL70" s="193"/>
      <c r="AM70" s="194"/>
      <c r="AN70" s="198"/>
      <c r="AO70" s="199"/>
      <c r="AP70" s="199"/>
      <c r="AQ70" s="200"/>
      <c r="AS70" s="65"/>
      <c r="AT70" s="201"/>
      <c r="AU70" s="178"/>
      <c r="AV70" s="291"/>
    </row>
    <row r="71" spans="1:48" ht="13.8" customHeight="1">
      <c r="A71" s="287" t="s">
        <v>144</v>
      </c>
      <c r="B71" s="292"/>
      <c r="C71" s="159"/>
      <c r="D71" s="160"/>
      <c r="E71" s="160"/>
      <c r="F71" s="160"/>
      <c r="G71" s="160"/>
      <c r="H71" s="160"/>
      <c r="I71" s="161"/>
      <c r="J71" s="162"/>
      <c r="K71" s="160"/>
      <c r="L71" s="160"/>
      <c r="M71" s="160"/>
      <c r="N71" s="161"/>
      <c r="O71" s="9"/>
      <c r="P71" s="14" t="s">
        <v>15</v>
      </c>
      <c r="Q71" s="9"/>
      <c r="R71" s="14" t="s">
        <v>16</v>
      </c>
      <c r="S71" s="9"/>
      <c r="T71" s="204" t="s">
        <v>17</v>
      </c>
      <c r="U71" s="204"/>
      <c r="V71" s="179"/>
      <c r="W71" s="180"/>
      <c r="X71" s="180"/>
      <c r="Y71" s="181"/>
      <c r="Z71" s="179"/>
      <c r="AA71" s="180"/>
      <c r="AB71" s="180"/>
      <c r="AC71" s="181"/>
      <c r="AD71" s="179"/>
      <c r="AE71" s="180"/>
      <c r="AF71" s="180"/>
      <c r="AG71" s="181"/>
      <c r="AH71" s="185">
        <f>IFERROR(IF(AT71="②",ROUNDDOWN((V71+Z71-AD71)*105/108,0),V71+Z71-AD71),0)</f>
        <v>0</v>
      </c>
      <c r="AI71" s="186"/>
      <c r="AJ71" s="186"/>
      <c r="AK71" s="187"/>
      <c r="AL71" s="191" t="str">
        <f>IFERROR(INDEX(リスト!$E$2:$H$10,MATCH(B71,リスト!$D$2:$D$10,0),MATCH(AS71,リスト!$E$1:$H$1,1)),"")</f>
        <v/>
      </c>
      <c r="AM71" s="192"/>
      <c r="AN71" s="195">
        <f t="shared" ref="AN71" si="68">IFERROR(IF(A71="〇",AU71,AV71),"")</f>
        <v>0</v>
      </c>
      <c r="AO71" s="196"/>
      <c r="AP71" s="196"/>
      <c r="AQ71" s="197"/>
      <c r="AS71" s="65" t="e">
        <f t="shared" ref="AS71" si="69">IF(O71&gt;=24,DATEVALUE("平成"&amp;O71&amp;"年"&amp;Q71&amp;"月"&amp;S71&amp;"日"),DATEVALUE("令和"&amp;O71&amp;"年"&amp;Q71&amp;"月"&amp;S71&amp;"日"))</f>
        <v>#VALUE!</v>
      </c>
      <c r="AT71" s="201" t="e">
        <f>VLOOKUP(AS71,リスト!$P$2:$Q$5,2,TRUE)</f>
        <v>#VALUE!</v>
      </c>
      <c r="AU71" s="178"/>
      <c r="AV71" s="291">
        <f t="shared" ref="AV71" si="70">IFERROR(ROUNDDOWN(AH71*AL71/100,0),0)</f>
        <v>0</v>
      </c>
    </row>
    <row r="72" spans="1:48" ht="13.8" customHeight="1">
      <c r="A72" s="288"/>
      <c r="B72" s="293"/>
      <c r="C72" s="163"/>
      <c r="D72" s="164"/>
      <c r="E72" s="164"/>
      <c r="F72" s="164"/>
      <c r="G72" s="164"/>
      <c r="H72" s="164"/>
      <c r="I72" s="165"/>
      <c r="J72" s="166"/>
      <c r="K72" s="164"/>
      <c r="L72" s="164"/>
      <c r="M72" s="164"/>
      <c r="N72" s="165"/>
      <c r="O72" s="10"/>
      <c r="P72" s="15" t="s">
        <v>15</v>
      </c>
      <c r="Q72" s="10"/>
      <c r="R72" s="15" t="s">
        <v>16</v>
      </c>
      <c r="S72" s="10"/>
      <c r="T72" s="205" t="s">
        <v>19</v>
      </c>
      <c r="U72" s="205"/>
      <c r="V72" s="182"/>
      <c r="W72" s="183"/>
      <c r="X72" s="183"/>
      <c r="Y72" s="184"/>
      <c r="Z72" s="182"/>
      <c r="AA72" s="183"/>
      <c r="AB72" s="183"/>
      <c r="AC72" s="184"/>
      <c r="AD72" s="182"/>
      <c r="AE72" s="183"/>
      <c r="AF72" s="183"/>
      <c r="AG72" s="184"/>
      <c r="AH72" s="188"/>
      <c r="AI72" s="189"/>
      <c r="AJ72" s="189"/>
      <c r="AK72" s="190"/>
      <c r="AL72" s="193"/>
      <c r="AM72" s="194"/>
      <c r="AN72" s="198"/>
      <c r="AO72" s="199"/>
      <c r="AP72" s="199"/>
      <c r="AQ72" s="200"/>
      <c r="AS72" s="65"/>
      <c r="AT72" s="201"/>
      <c r="AU72" s="178"/>
      <c r="AV72" s="291"/>
    </row>
    <row r="73" spans="1:48" ht="13.8" customHeight="1">
      <c r="A73" s="287" t="s">
        <v>144</v>
      </c>
      <c r="B73" s="292"/>
      <c r="C73" s="159"/>
      <c r="D73" s="160"/>
      <c r="E73" s="160"/>
      <c r="F73" s="160"/>
      <c r="G73" s="160"/>
      <c r="H73" s="160"/>
      <c r="I73" s="161"/>
      <c r="J73" s="162"/>
      <c r="K73" s="160"/>
      <c r="L73" s="160"/>
      <c r="M73" s="160"/>
      <c r="N73" s="161"/>
      <c r="O73" s="9"/>
      <c r="P73" s="14" t="s">
        <v>15</v>
      </c>
      <c r="Q73" s="9"/>
      <c r="R73" s="14" t="s">
        <v>16</v>
      </c>
      <c r="S73" s="9"/>
      <c r="T73" s="204" t="s">
        <v>17</v>
      </c>
      <c r="U73" s="204"/>
      <c r="V73" s="179"/>
      <c r="W73" s="180"/>
      <c r="X73" s="180"/>
      <c r="Y73" s="181"/>
      <c r="Z73" s="179"/>
      <c r="AA73" s="180"/>
      <c r="AB73" s="180"/>
      <c r="AC73" s="181"/>
      <c r="AD73" s="179"/>
      <c r="AE73" s="180"/>
      <c r="AF73" s="180"/>
      <c r="AG73" s="181"/>
      <c r="AH73" s="185">
        <f>IFERROR(IF(AT73="②",ROUNDDOWN((V73+Z73-AD73)*105/108,0),V73+Z73-AD73),0)</f>
        <v>0</v>
      </c>
      <c r="AI73" s="186"/>
      <c r="AJ73" s="186"/>
      <c r="AK73" s="187"/>
      <c r="AL73" s="191" t="str">
        <f>IFERROR(INDEX(リスト!$E$2:$H$10,MATCH(B73,リスト!$D$2:$D$10,0),MATCH(AS73,リスト!$E$1:$H$1,1)),"")</f>
        <v/>
      </c>
      <c r="AM73" s="192"/>
      <c r="AN73" s="195">
        <f t="shared" ref="AN73" si="71">IFERROR(IF(A73="〇",AU73,AV73),"")</f>
        <v>0</v>
      </c>
      <c r="AO73" s="196"/>
      <c r="AP73" s="196"/>
      <c r="AQ73" s="197"/>
      <c r="AS73" s="65" t="e">
        <f t="shared" ref="AS73" si="72">IF(O73&gt;=24,DATEVALUE("平成"&amp;O73&amp;"年"&amp;Q73&amp;"月"&amp;S73&amp;"日"),DATEVALUE("令和"&amp;O73&amp;"年"&amp;Q73&amp;"月"&amp;S73&amp;"日"))</f>
        <v>#VALUE!</v>
      </c>
      <c r="AT73" s="201" t="e">
        <f>VLOOKUP(AS73,リスト!$P$2:$Q$5,2,TRUE)</f>
        <v>#VALUE!</v>
      </c>
      <c r="AU73" s="178"/>
      <c r="AV73" s="291">
        <f t="shared" ref="AV73" si="73">IFERROR(ROUNDDOWN(AH73*AL73/100,0),0)</f>
        <v>0</v>
      </c>
    </row>
    <row r="74" spans="1:48" ht="13.8" customHeight="1">
      <c r="A74" s="288"/>
      <c r="B74" s="293"/>
      <c r="C74" s="163"/>
      <c r="D74" s="164"/>
      <c r="E74" s="164"/>
      <c r="F74" s="164"/>
      <c r="G74" s="164"/>
      <c r="H74" s="164"/>
      <c r="I74" s="165"/>
      <c r="J74" s="166"/>
      <c r="K74" s="164"/>
      <c r="L74" s="164"/>
      <c r="M74" s="164"/>
      <c r="N74" s="165"/>
      <c r="O74" s="10"/>
      <c r="P74" s="16" t="s">
        <v>15</v>
      </c>
      <c r="Q74" s="10"/>
      <c r="R74" s="16" t="s">
        <v>16</v>
      </c>
      <c r="S74" s="10"/>
      <c r="T74" s="206" t="s">
        <v>19</v>
      </c>
      <c r="U74" s="206"/>
      <c r="V74" s="182"/>
      <c r="W74" s="183"/>
      <c r="X74" s="183"/>
      <c r="Y74" s="184"/>
      <c r="Z74" s="182"/>
      <c r="AA74" s="183"/>
      <c r="AB74" s="183"/>
      <c r="AC74" s="184"/>
      <c r="AD74" s="182"/>
      <c r="AE74" s="183"/>
      <c r="AF74" s="183"/>
      <c r="AG74" s="184"/>
      <c r="AH74" s="188"/>
      <c r="AI74" s="189"/>
      <c r="AJ74" s="189"/>
      <c r="AK74" s="190"/>
      <c r="AL74" s="193"/>
      <c r="AM74" s="194"/>
      <c r="AN74" s="198"/>
      <c r="AO74" s="199"/>
      <c r="AP74" s="199"/>
      <c r="AQ74" s="200"/>
      <c r="AS74" s="65"/>
      <c r="AT74" s="201"/>
      <c r="AU74" s="178"/>
      <c r="AV74" s="291"/>
    </row>
    <row r="75" spans="1:48" ht="13.8" customHeight="1">
      <c r="A75" s="287" t="s">
        <v>144</v>
      </c>
      <c r="B75" s="292"/>
      <c r="C75" s="159"/>
      <c r="D75" s="160"/>
      <c r="E75" s="160"/>
      <c r="F75" s="160"/>
      <c r="G75" s="160"/>
      <c r="H75" s="160"/>
      <c r="I75" s="161"/>
      <c r="J75" s="162"/>
      <c r="K75" s="160"/>
      <c r="L75" s="160"/>
      <c r="M75" s="160"/>
      <c r="N75" s="161"/>
      <c r="O75" s="9"/>
      <c r="P75" s="15" t="s">
        <v>15</v>
      </c>
      <c r="Q75" s="9"/>
      <c r="R75" s="15" t="s">
        <v>16</v>
      </c>
      <c r="S75" s="9"/>
      <c r="T75" s="205" t="s">
        <v>17</v>
      </c>
      <c r="U75" s="205"/>
      <c r="V75" s="179"/>
      <c r="W75" s="180"/>
      <c r="X75" s="180"/>
      <c r="Y75" s="181"/>
      <c r="Z75" s="179"/>
      <c r="AA75" s="180"/>
      <c r="AB75" s="180"/>
      <c r="AC75" s="181"/>
      <c r="AD75" s="179"/>
      <c r="AE75" s="180"/>
      <c r="AF75" s="180"/>
      <c r="AG75" s="181"/>
      <c r="AH75" s="185">
        <f>IFERROR(IF(AT75="②",ROUNDDOWN((V75+Z75-AD75)*105/108,0),V75+Z75-AD75),0)</f>
        <v>0</v>
      </c>
      <c r="AI75" s="186"/>
      <c r="AJ75" s="186"/>
      <c r="AK75" s="187"/>
      <c r="AL75" s="191" t="str">
        <f>IFERROR(INDEX(リスト!$E$2:$H$10,MATCH(B75,リスト!$D$2:$D$10,0),MATCH(AS75,リスト!$E$1:$H$1,1)),"")</f>
        <v/>
      </c>
      <c r="AM75" s="192"/>
      <c r="AN75" s="195">
        <f t="shared" ref="AN75" si="74">IFERROR(IF(A75="〇",AU75,AV75),"")</f>
        <v>0</v>
      </c>
      <c r="AO75" s="196"/>
      <c r="AP75" s="196"/>
      <c r="AQ75" s="197"/>
      <c r="AS75" s="65" t="e">
        <f t="shared" ref="AS75" si="75">IF(O75&gt;=24,DATEVALUE("平成"&amp;O75&amp;"年"&amp;Q75&amp;"月"&amp;S75&amp;"日"),DATEVALUE("令和"&amp;O75&amp;"年"&amp;Q75&amp;"月"&amp;S75&amp;"日"))</f>
        <v>#VALUE!</v>
      </c>
      <c r="AT75" s="201" t="e">
        <f>VLOOKUP(AS75,リスト!$P$2:$Q$5,2,TRUE)</f>
        <v>#VALUE!</v>
      </c>
      <c r="AU75" s="178"/>
      <c r="AV75" s="291">
        <f t="shared" ref="AV75" si="76">IFERROR(ROUNDDOWN(AH75*AL75/100,0),0)</f>
        <v>0</v>
      </c>
    </row>
    <row r="76" spans="1:48" ht="13.8" customHeight="1">
      <c r="A76" s="288"/>
      <c r="B76" s="293"/>
      <c r="C76" s="163"/>
      <c r="D76" s="164"/>
      <c r="E76" s="164"/>
      <c r="F76" s="164"/>
      <c r="G76" s="164"/>
      <c r="H76" s="164"/>
      <c r="I76" s="165"/>
      <c r="J76" s="166"/>
      <c r="K76" s="164"/>
      <c r="L76" s="164"/>
      <c r="M76" s="164"/>
      <c r="N76" s="165"/>
      <c r="O76" s="10"/>
      <c r="P76" s="16" t="s">
        <v>15</v>
      </c>
      <c r="Q76" s="10"/>
      <c r="R76" s="16" t="s">
        <v>16</v>
      </c>
      <c r="S76" s="10"/>
      <c r="T76" s="206" t="s">
        <v>19</v>
      </c>
      <c r="U76" s="206"/>
      <c r="V76" s="182"/>
      <c r="W76" s="183"/>
      <c r="X76" s="183"/>
      <c r="Y76" s="184"/>
      <c r="Z76" s="182"/>
      <c r="AA76" s="183"/>
      <c r="AB76" s="183"/>
      <c r="AC76" s="184"/>
      <c r="AD76" s="182"/>
      <c r="AE76" s="183"/>
      <c r="AF76" s="183"/>
      <c r="AG76" s="184"/>
      <c r="AH76" s="188"/>
      <c r="AI76" s="189"/>
      <c r="AJ76" s="189"/>
      <c r="AK76" s="190"/>
      <c r="AL76" s="193"/>
      <c r="AM76" s="194"/>
      <c r="AN76" s="198"/>
      <c r="AO76" s="199"/>
      <c r="AP76" s="199"/>
      <c r="AQ76" s="200"/>
      <c r="AS76" s="65"/>
      <c r="AT76" s="201"/>
      <c r="AU76" s="178"/>
      <c r="AV76" s="291"/>
    </row>
    <row r="77" spans="1:48" ht="13.8" customHeight="1">
      <c r="A77" s="287" t="s">
        <v>144</v>
      </c>
      <c r="B77" s="292"/>
      <c r="C77" s="159"/>
      <c r="D77" s="160"/>
      <c r="E77" s="160"/>
      <c r="F77" s="160"/>
      <c r="G77" s="160"/>
      <c r="H77" s="160"/>
      <c r="I77" s="161"/>
      <c r="J77" s="162"/>
      <c r="K77" s="160"/>
      <c r="L77" s="160"/>
      <c r="M77" s="160"/>
      <c r="N77" s="161"/>
      <c r="O77" s="9"/>
      <c r="P77" s="14" t="s">
        <v>15</v>
      </c>
      <c r="Q77" s="9"/>
      <c r="R77" s="14" t="s">
        <v>16</v>
      </c>
      <c r="S77" s="9"/>
      <c r="T77" s="204" t="s">
        <v>17</v>
      </c>
      <c r="U77" s="204"/>
      <c r="V77" s="179"/>
      <c r="W77" s="180"/>
      <c r="X77" s="180"/>
      <c r="Y77" s="181"/>
      <c r="Z77" s="179"/>
      <c r="AA77" s="180"/>
      <c r="AB77" s="180"/>
      <c r="AC77" s="181"/>
      <c r="AD77" s="179"/>
      <c r="AE77" s="180"/>
      <c r="AF77" s="180"/>
      <c r="AG77" s="181"/>
      <c r="AH77" s="185">
        <f>IFERROR(IF(AT77="②",ROUNDDOWN((V77+Z77-AD77)*105/108,0),V77+Z77-AD77),0)</f>
        <v>0</v>
      </c>
      <c r="AI77" s="186"/>
      <c r="AJ77" s="186"/>
      <c r="AK77" s="187"/>
      <c r="AL77" s="191" t="str">
        <f>IFERROR(INDEX(リスト!$E$2:$H$10,MATCH(B77,リスト!$D$2:$D$10,0),MATCH(AS77,リスト!$E$1:$H$1,1)),"")</f>
        <v/>
      </c>
      <c r="AM77" s="192"/>
      <c r="AN77" s="195">
        <f t="shared" ref="AN77" si="77">IFERROR(IF(A77="〇",AU77,AV77),"")</f>
        <v>0</v>
      </c>
      <c r="AO77" s="196"/>
      <c r="AP77" s="196"/>
      <c r="AQ77" s="197"/>
      <c r="AS77" s="65" t="e">
        <f t="shared" ref="AS77" si="78">IF(O77&gt;=24,DATEVALUE("平成"&amp;O77&amp;"年"&amp;Q77&amp;"月"&amp;S77&amp;"日"),DATEVALUE("令和"&amp;O77&amp;"年"&amp;Q77&amp;"月"&amp;S77&amp;"日"))</f>
        <v>#VALUE!</v>
      </c>
      <c r="AT77" s="201" t="e">
        <f>VLOOKUP(AS77,リスト!$P$2:$Q$5,2,TRUE)</f>
        <v>#VALUE!</v>
      </c>
      <c r="AU77" s="178"/>
      <c r="AV77" s="291">
        <f t="shared" ref="AV77" si="79">IFERROR(ROUNDDOWN(AH77*AL77/100,0),0)</f>
        <v>0</v>
      </c>
    </row>
    <row r="78" spans="1:48" ht="13.8" customHeight="1">
      <c r="A78" s="288"/>
      <c r="B78" s="293"/>
      <c r="C78" s="163"/>
      <c r="D78" s="164"/>
      <c r="E78" s="164"/>
      <c r="F78" s="164"/>
      <c r="G78" s="164"/>
      <c r="H78" s="164"/>
      <c r="I78" s="165"/>
      <c r="J78" s="166"/>
      <c r="K78" s="164"/>
      <c r="L78" s="164"/>
      <c r="M78" s="164"/>
      <c r="N78" s="165"/>
      <c r="O78" s="10"/>
      <c r="P78" s="15" t="s">
        <v>15</v>
      </c>
      <c r="Q78" s="10"/>
      <c r="R78" s="15" t="s">
        <v>16</v>
      </c>
      <c r="S78" s="10"/>
      <c r="T78" s="205" t="s">
        <v>19</v>
      </c>
      <c r="U78" s="205"/>
      <c r="V78" s="182"/>
      <c r="W78" s="183"/>
      <c r="X78" s="183"/>
      <c r="Y78" s="184"/>
      <c r="Z78" s="182"/>
      <c r="AA78" s="183"/>
      <c r="AB78" s="183"/>
      <c r="AC78" s="184"/>
      <c r="AD78" s="182"/>
      <c r="AE78" s="183"/>
      <c r="AF78" s="183"/>
      <c r="AG78" s="184"/>
      <c r="AH78" s="188"/>
      <c r="AI78" s="189"/>
      <c r="AJ78" s="189"/>
      <c r="AK78" s="190"/>
      <c r="AL78" s="193"/>
      <c r="AM78" s="194"/>
      <c r="AN78" s="198"/>
      <c r="AO78" s="199"/>
      <c r="AP78" s="199"/>
      <c r="AQ78" s="200"/>
      <c r="AS78" s="65"/>
      <c r="AT78" s="201"/>
      <c r="AU78" s="178"/>
      <c r="AV78" s="291"/>
    </row>
    <row r="79" spans="1:48" ht="13.8" customHeight="1">
      <c r="A79" s="287" t="s">
        <v>144</v>
      </c>
      <c r="B79" s="292"/>
      <c r="C79" s="159"/>
      <c r="D79" s="160"/>
      <c r="E79" s="160"/>
      <c r="F79" s="160"/>
      <c r="G79" s="160"/>
      <c r="H79" s="160"/>
      <c r="I79" s="161"/>
      <c r="J79" s="162"/>
      <c r="K79" s="160"/>
      <c r="L79" s="160"/>
      <c r="M79" s="160"/>
      <c r="N79" s="161"/>
      <c r="O79" s="9"/>
      <c r="P79" s="14" t="s">
        <v>15</v>
      </c>
      <c r="Q79" s="9"/>
      <c r="R79" s="14" t="s">
        <v>16</v>
      </c>
      <c r="S79" s="9"/>
      <c r="T79" s="204" t="s">
        <v>17</v>
      </c>
      <c r="U79" s="204"/>
      <c r="V79" s="179"/>
      <c r="W79" s="180"/>
      <c r="X79" s="180"/>
      <c r="Y79" s="181"/>
      <c r="Z79" s="179"/>
      <c r="AA79" s="180"/>
      <c r="AB79" s="180"/>
      <c r="AC79" s="181"/>
      <c r="AD79" s="179"/>
      <c r="AE79" s="180"/>
      <c r="AF79" s="180"/>
      <c r="AG79" s="181"/>
      <c r="AH79" s="185">
        <f>IFERROR(IF(AT79="②",ROUNDDOWN((V79+Z79-AD79)*105/108,0),V79+Z79-AD79),0)</f>
        <v>0</v>
      </c>
      <c r="AI79" s="186"/>
      <c r="AJ79" s="186"/>
      <c r="AK79" s="187"/>
      <c r="AL79" s="191" t="str">
        <f>IFERROR(INDEX(リスト!$E$2:$H$10,MATCH(B79,リスト!$D$2:$D$10,0),MATCH(AS79,リスト!$E$1:$H$1,1)),"")</f>
        <v/>
      </c>
      <c r="AM79" s="192"/>
      <c r="AN79" s="195">
        <f t="shared" ref="AN79" si="80">IFERROR(IF(A79="〇",AU79,AV79),"")</f>
        <v>0</v>
      </c>
      <c r="AO79" s="196"/>
      <c r="AP79" s="196"/>
      <c r="AQ79" s="197"/>
      <c r="AS79" s="65" t="e">
        <f t="shared" ref="AS79" si="81">IF(O79&gt;=24,DATEVALUE("平成"&amp;O79&amp;"年"&amp;Q79&amp;"月"&amp;S79&amp;"日"),DATEVALUE("令和"&amp;O79&amp;"年"&amp;Q79&amp;"月"&amp;S79&amp;"日"))</f>
        <v>#VALUE!</v>
      </c>
      <c r="AT79" s="201" t="e">
        <f>VLOOKUP(AS79,リスト!$P$2:$Q$5,2,TRUE)</f>
        <v>#VALUE!</v>
      </c>
      <c r="AU79" s="178"/>
      <c r="AV79" s="291">
        <f t="shared" ref="AV79" si="82">IFERROR(ROUNDDOWN(AH79*AL79/100,0),0)</f>
        <v>0</v>
      </c>
    </row>
    <row r="80" spans="1:48" ht="13.8" customHeight="1">
      <c r="A80" s="288"/>
      <c r="B80" s="293"/>
      <c r="C80" s="163"/>
      <c r="D80" s="164"/>
      <c r="E80" s="164"/>
      <c r="F80" s="164"/>
      <c r="G80" s="164"/>
      <c r="H80" s="164"/>
      <c r="I80" s="165"/>
      <c r="J80" s="166"/>
      <c r="K80" s="164"/>
      <c r="L80" s="164"/>
      <c r="M80" s="164"/>
      <c r="N80" s="165"/>
      <c r="O80" s="10"/>
      <c r="P80" s="15" t="s">
        <v>15</v>
      </c>
      <c r="Q80" s="10"/>
      <c r="R80" s="15" t="s">
        <v>16</v>
      </c>
      <c r="S80" s="10"/>
      <c r="T80" s="205" t="s">
        <v>19</v>
      </c>
      <c r="U80" s="205"/>
      <c r="V80" s="182"/>
      <c r="W80" s="183"/>
      <c r="X80" s="183"/>
      <c r="Y80" s="184"/>
      <c r="Z80" s="182"/>
      <c r="AA80" s="183"/>
      <c r="AB80" s="183"/>
      <c r="AC80" s="184"/>
      <c r="AD80" s="182"/>
      <c r="AE80" s="183"/>
      <c r="AF80" s="183"/>
      <c r="AG80" s="184"/>
      <c r="AH80" s="188"/>
      <c r="AI80" s="189"/>
      <c r="AJ80" s="189"/>
      <c r="AK80" s="190"/>
      <c r="AL80" s="193"/>
      <c r="AM80" s="194"/>
      <c r="AN80" s="198"/>
      <c r="AO80" s="199"/>
      <c r="AP80" s="199"/>
      <c r="AQ80" s="200"/>
      <c r="AS80" s="65"/>
      <c r="AT80" s="201"/>
      <c r="AU80" s="178"/>
      <c r="AV80" s="291"/>
    </row>
    <row r="81" spans="1:48" ht="13.8" customHeight="1">
      <c r="A81" s="287" t="s">
        <v>144</v>
      </c>
      <c r="B81" s="292"/>
      <c r="C81" s="159"/>
      <c r="D81" s="160"/>
      <c r="E81" s="160"/>
      <c r="F81" s="160"/>
      <c r="G81" s="160"/>
      <c r="H81" s="160"/>
      <c r="I81" s="161"/>
      <c r="J81" s="162"/>
      <c r="K81" s="160"/>
      <c r="L81" s="160"/>
      <c r="M81" s="160"/>
      <c r="N81" s="161"/>
      <c r="O81" s="9"/>
      <c r="P81" s="14" t="s">
        <v>15</v>
      </c>
      <c r="Q81" s="9"/>
      <c r="R81" s="14" t="s">
        <v>16</v>
      </c>
      <c r="S81" s="9"/>
      <c r="T81" s="204" t="s">
        <v>17</v>
      </c>
      <c r="U81" s="204"/>
      <c r="V81" s="179"/>
      <c r="W81" s="180"/>
      <c r="X81" s="180"/>
      <c r="Y81" s="181"/>
      <c r="Z81" s="179"/>
      <c r="AA81" s="180"/>
      <c r="AB81" s="180"/>
      <c r="AC81" s="181"/>
      <c r="AD81" s="179"/>
      <c r="AE81" s="180"/>
      <c r="AF81" s="180"/>
      <c r="AG81" s="181"/>
      <c r="AH81" s="185">
        <f>IFERROR(IF(AT81="②",ROUNDDOWN((V81+Z81-AD81)*105/108,0),V81+Z81-AD81),0)</f>
        <v>0</v>
      </c>
      <c r="AI81" s="186"/>
      <c r="AJ81" s="186"/>
      <c r="AK81" s="187"/>
      <c r="AL81" s="191" t="str">
        <f>IFERROR(INDEX(リスト!$E$2:$H$10,MATCH(B81,リスト!$D$2:$D$10,0),MATCH(AS81,リスト!$E$1:$H$1,1)),"")</f>
        <v/>
      </c>
      <c r="AM81" s="192"/>
      <c r="AN81" s="195">
        <f t="shared" ref="AN81" si="83">IFERROR(IF(A81="〇",AU81,AV81),"")</f>
        <v>0</v>
      </c>
      <c r="AO81" s="196"/>
      <c r="AP81" s="196"/>
      <c r="AQ81" s="197"/>
      <c r="AS81" s="65" t="e">
        <f t="shared" ref="AS81" si="84">IF(O81&gt;=24,DATEVALUE("平成"&amp;O81&amp;"年"&amp;Q81&amp;"月"&amp;S81&amp;"日"),DATEVALUE("令和"&amp;O81&amp;"年"&amp;Q81&amp;"月"&amp;S81&amp;"日"))</f>
        <v>#VALUE!</v>
      </c>
      <c r="AT81" s="201" t="e">
        <f>VLOOKUP(AS81,リスト!$P$2:$Q$5,2,TRUE)</f>
        <v>#VALUE!</v>
      </c>
      <c r="AU81" s="178"/>
      <c r="AV81" s="291">
        <f t="shared" ref="AV81" si="85">IFERROR(ROUNDDOWN(AH81*AL81/100,0),0)</f>
        <v>0</v>
      </c>
    </row>
    <row r="82" spans="1:48" ht="13.8" customHeight="1">
      <c r="A82" s="288"/>
      <c r="B82" s="293"/>
      <c r="C82" s="163"/>
      <c r="D82" s="164"/>
      <c r="E82" s="164"/>
      <c r="F82" s="164"/>
      <c r="G82" s="164"/>
      <c r="H82" s="164"/>
      <c r="I82" s="165"/>
      <c r="J82" s="166"/>
      <c r="K82" s="164"/>
      <c r="L82" s="164"/>
      <c r="M82" s="164"/>
      <c r="N82" s="165"/>
      <c r="O82" s="10"/>
      <c r="P82" s="16" t="s">
        <v>15</v>
      </c>
      <c r="Q82" s="10"/>
      <c r="R82" s="16" t="s">
        <v>16</v>
      </c>
      <c r="S82" s="10"/>
      <c r="T82" s="206" t="s">
        <v>19</v>
      </c>
      <c r="U82" s="206"/>
      <c r="V82" s="182"/>
      <c r="W82" s="183"/>
      <c r="X82" s="183"/>
      <c r="Y82" s="184"/>
      <c r="Z82" s="182"/>
      <c r="AA82" s="183"/>
      <c r="AB82" s="183"/>
      <c r="AC82" s="184"/>
      <c r="AD82" s="182"/>
      <c r="AE82" s="183"/>
      <c r="AF82" s="183"/>
      <c r="AG82" s="184"/>
      <c r="AH82" s="188"/>
      <c r="AI82" s="189"/>
      <c r="AJ82" s="189"/>
      <c r="AK82" s="190"/>
      <c r="AL82" s="193"/>
      <c r="AM82" s="194"/>
      <c r="AN82" s="198"/>
      <c r="AO82" s="199"/>
      <c r="AP82" s="199"/>
      <c r="AQ82" s="200"/>
      <c r="AS82" s="65"/>
      <c r="AT82" s="201"/>
      <c r="AU82" s="178"/>
      <c r="AV82" s="291"/>
    </row>
    <row r="83" spans="1:48" ht="13.8" customHeight="1">
      <c r="A83" s="287" t="s">
        <v>144</v>
      </c>
      <c r="B83" s="292"/>
      <c r="C83" s="159"/>
      <c r="D83" s="160"/>
      <c r="E83" s="160"/>
      <c r="F83" s="160"/>
      <c r="G83" s="160"/>
      <c r="H83" s="160"/>
      <c r="I83" s="161"/>
      <c r="J83" s="162"/>
      <c r="K83" s="160"/>
      <c r="L83" s="160"/>
      <c r="M83" s="160"/>
      <c r="N83" s="161"/>
      <c r="O83" s="9"/>
      <c r="P83" s="15" t="s">
        <v>15</v>
      </c>
      <c r="Q83" s="9"/>
      <c r="R83" s="15" t="s">
        <v>16</v>
      </c>
      <c r="S83" s="9"/>
      <c r="T83" s="205" t="s">
        <v>17</v>
      </c>
      <c r="U83" s="205"/>
      <c r="V83" s="179"/>
      <c r="W83" s="180"/>
      <c r="X83" s="180"/>
      <c r="Y83" s="181"/>
      <c r="Z83" s="179"/>
      <c r="AA83" s="180"/>
      <c r="AB83" s="180"/>
      <c r="AC83" s="181"/>
      <c r="AD83" s="179"/>
      <c r="AE83" s="180"/>
      <c r="AF83" s="180"/>
      <c r="AG83" s="181"/>
      <c r="AH83" s="185">
        <f>IFERROR(IF(AT83="②",ROUNDDOWN((V83+Z83-AD83)*105/108,0),V83+Z83-AD83),0)</f>
        <v>0</v>
      </c>
      <c r="AI83" s="186"/>
      <c r="AJ83" s="186"/>
      <c r="AK83" s="187"/>
      <c r="AL83" s="191" t="str">
        <f>IFERROR(INDEX(リスト!$E$2:$H$10,MATCH(B83,リスト!$D$2:$D$10,0),MATCH(AS83,リスト!$E$1:$H$1,1)),"")</f>
        <v/>
      </c>
      <c r="AM83" s="192"/>
      <c r="AN83" s="195">
        <f t="shared" ref="AN83" si="86">IFERROR(IF(A83="〇",AU83,AV83),"")</f>
        <v>0</v>
      </c>
      <c r="AO83" s="196"/>
      <c r="AP83" s="196"/>
      <c r="AQ83" s="197"/>
      <c r="AS83" s="65" t="e">
        <f t="shared" ref="AS83" si="87">IF(O83&gt;=24,DATEVALUE("平成"&amp;O83&amp;"年"&amp;Q83&amp;"月"&amp;S83&amp;"日"),DATEVALUE("令和"&amp;O83&amp;"年"&amp;Q83&amp;"月"&amp;S83&amp;"日"))</f>
        <v>#VALUE!</v>
      </c>
      <c r="AT83" s="201" t="e">
        <f>VLOOKUP(AS83,リスト!$P$2:$Q$5,2,TRUE)</f>
        <v>#VALUE!</v>
      </c>
      <c r="AU83" s="178"/>
      <c r="AV83" s="291">
        <f t="shared" ref="AV83" si="88">IFERROR(ROUNDDOWN(AH83*AL83/100,0),0)</f>
        <v>0</v>
      </c>
    </row>
    <row r="84" spans="1:48" ht="13.8" customHeight="1">
      <c r="A84" s="288"/>
      <c r="B84" s="293"/>
      <c r="C84" s="163"/>
      <c r="D84" s="164"/>
      <c r="E84" s="164"/>
      <c r="F84" s="164"/>
      <c r="G84" s="164"/>
      <c r="H84" s="164"/>
      <c r="I84" s="165"/>
      <c r="J84" s="166"/>
      <c r="K84" s="164"/>
      <c r="L84" s="164"/>
      <c r="M84" s="164"/>
      <c r="N84" s="165"/>
      <c r="O84" s="10"/>
      <c r="P84" s="16" t="s">
        <v>15</v>
      </c>
      <c r="Q84" s="10"/>
      <c r="R84" s="16" t="s">
        <v>16</v>
      </c>
      <c r="S84" s="10"/>
      <c r="T84" s="206" t="s">
        <v>19</v>
      </c>
      <c r="U84" s="206"/>
      <c r="V84" s="182"/>
      <c r="W84" s="183"/>
      <c r="X84" s="183"/>
      <c r="Y84" s="184"/>
      <c r="Z84" s="182"/>
      <c r="AA84" s="183"/>
      <c r="AB84" s="183"/>
      <c r="AC84" s="184"/>
      <c r="AD84" s="182"/>
      <c r="AE84" s="183"/>
      <c r="AF84" s="183"/>
      <c r="AG84" s="184"/>
      <c r="AH84" s="188"/>
      <c r="AI84" s="189"/>
      <c r="AJ84" s="189"/>
      <c r="AK84" s="190"/>
      <c r="AL84" s="193"/>
      <c r="AM84" s="194"/>
      <c r="AN84" s="198"/>
      <c r="AO84" s="199"/>
      <c r="AP84" s="199"/>
      <c r="AQ84" s="200"/>
      <c r="AS84" s="65"/>
      <c r="AT84" s="201"/>
      <c r="AU84" s="178"/>
      <c r="AV84" s="291"/>
    </row>
    <row r="85" spans="1:48" ht="13.8" customHeight="1">
      <c r="A85" s="287"/>
      <c r="B85" s="292"/>
      <c r="C85" s="159"/>
      <c r="D85" s="160"/>
      <c r="E85" s="160"/>
      <c r="F85" s="160"/>
      <c r="G85" s="160"/>
      <c r="H85" s="160"/>
      <c r="I85" s="161"/>
      <c r="J85" s="162"/>
      <c r="K85" s="160"/>
      <c r="L85" s="160"/>
      <c r="M85" s="160"/>
      <c r="N85" s="161"/>
      <c r="O85" s="9"/>
      <c r="P85" s="15" t="s">
        <v>15</v>
      </c>
      <c r="Q85" s="9"/>
      <c r="R85" s="15" t="s">
        <v>16</v>
      </c>
      <c r="S85" s="9"/>
      <c r="T85" s="205" t="s">
        <v>17</v>
      </c>
      <c r="U85" s="205"/>
      <c r="V85" s="179"/>
      <c r="W85" s="180"/>
      <c r="X85" s="180"/>
      <c r="Y85" s="181"/>
      <c r="Z85" s="179"/>
      <c r="AA85" s="180"/>
      <c r="AB85" s="180"/>
      <c r="AC85" s="181"/>
      <c r="AD85" s="179"/>
      <c r="AE85" s="180"/>
      <c r="AF85" s="180"/>
      <c r="AG85" s="181"/>
      <c r="AH85" s="185">
        <f>IFERROR(IF(AT85="②",ROUNDDOWN((V85+Z85-AD85)*105/108,0),V85+Z85-AD85),0)</f>
        <v>0</v>
      </c>
      <c r="AI85" s="186"/>
      <c r="AJ85" s="186"/>
      <c r="AK85" s="187"/>
      <c r="AL85" s="191" t="str">
        <f>IFERROR(INDEX(リスト!$E$2:$H$10,MATCH(B85,リスト!$D$2:$D$10,0),MATCH(AS85,リスト!$E$1:$H$1,1)),"")</f>
        <v/>
      </c>
      <c r="AM85" s="192"/>
      <c r="AN85" s="195">
        <f t="shared" ref="AN85" si="89">IFERROR(IF(A85="〇",AU85,AV85),"")</f>
        <v>0</v>
      </c>
      <c r="AO85" s="196"/>
      <c r="AP85" s="196"/>
      <c r="AQ85" s="197"/>
      <c r="AS85" s="65" t="e">
        <f t="shared" ref="AS85" si="90">IF(O85&gt;=24,DATEVALUE("平成"&amp;O85&amp;"年"&amp;Q85&amp;"月"&amp;S85&amp;"日"),DATEVALUE("令和"&amp;O85&amp;"年"&amp;Q85&amp;"月"&amp;S85&amp;"日"))</f>
        <v>#VALUE!</v>
      </c>
      <c r="AT85" s="201" t="e">
        <f>VLOOKUP(AS85,リスト!$P$2:$Q$5,2,TRUE)</f>
        <v>#VALUE!</v>
      </c>
      <c r="AU85" s="178"/>
      <c r="AV85" s="291">
        <f t="shared" ref="AV85" si="91">IFERROR(ROUNDDOWN(AH85*AL85/100,0),0)</f>
        <v>0</v>
      </c>
    </row>
    <row r="86" spans="1:48" ht="13.8" customHeight="1">
      <c r="A86" s="288"/>
      <c r="B86" s="293"/>
      <c r="C86" s="163"/>
      <c r="D86" s="164"/>
      <c r="E86" s="164"/>
      <c r="F86" s="164"/>
      <c r="G86" s="164"/>
      <c r="H86" s="164"/>
      <c r="I86" s="165"/>
      <c r="J86" s="166"/>
      <c r="K86" s="164"/>
      <c r="L86" s="164"/>
      <c r="M86" s="164"/>
      <c r="N86" s="165"/>
      <c r="O86" s="10"/>
      <c r="P86" s="16" t="s">
        <v>15</v>
      </c>
      <c r="Q86" s="10"/>
      <c r="R86" s="16" t="s">
        <v>16</v>
      </c>
      <c r="S86" s="10"/>
      <c r="T86" s="206" t="s">
        <v>19</v>
      </c>
      <c r="U86" s="206"/>
      <c r="V86" s="182"/>
      <c r="W86" s="183"/>
      <c r="X86" s="183"/>
      <c r="Y86" s="184"/>
      <c r="Z86" s="182"/>
      <c r="AA86" s="183"/>
      <c r="AB86" s="183"/>
      <c r="AC86" s="184"/>
      <c r="AD86" s="182"/>
      <c r="AE86" s="183"/>
      <c r="AF86" s="183"/>
      <c r="AG86" s="184"/>
      <c r="AH86" s="188"/>
      <c r="AI86" s="189"/>
      <c r="AJ86" s="189"/>
      <c r="AK86" s="190"/>
      <c r="AL86" s="193"/>
      <c r="AM86" s="194"/>
      <c r="AN86" s="198"/>
      <c r="AO86" s="199"/>
      <c r="AP86" s="199"/>
      <c r="AQ86" s="200"/>
      <c r="AS86" s="65"/>
      <c r="AT86" s="201"/>
      <c r="AU86" s="178"/>
      <c r="AV86" s="291"/>
    </row>
    <row r="87" spans="1:48" ht="13.8" customHeight="1">
      <c r="A87" s="287" t="s">
        <v>144</v>
      </c>
      <c r="B87" s="292"/>
      <c r="C87" s="159"/>
      <c r="D87" s="160"/>
      <c r="E87" s="160"/>
      <c r="F87" s="160"/>
      <c r="G87" s="160"/>
      <c r="H87" s="160"/>
      <c r="I87" s="161"/>
      <c r="J87" s="162"/>
      <c r="K87" s="160"/>
      <c r="L87" s="160"/>
      <c r="M87" s="160"/>
      <c r="N87" s="161"/>
      <c r="O87" s="9"/>
      <c r="P87" s="15" t="s">
        <v>15</v>
      </c>
      <c r="Q87" s="9"/>
      <c r="R87" s="15" t="s">
        <v>16</v>
      </c>
      <c r="S87" s="9"/>
      <c r="T87" s="204" t="s">
        <v>17</v>
      </c>
      <c r="U87" s="204"/>
      <c r="V87" s="179"/>
      <c r="W87" s="180"/>
      <c r="X87" s="180"/>
      <c r="Y87" s="181"/>
      <c r="Z87" s="179"/>
      <c r="AA87" s="180"/>
      <c r="AB87" s="180"/>
      <c r="AC87" s="181"/>
      <c r="AD87" s="179"/>
      <c r="AE87" s="180"/>
      <c r="AF87" s="180"/>
      <c r="AG87" s="181"/>
      <c r="AH87" s="185">
        <f>IFERROR(IF(AT87="②",ROUNDDOWN((V87+Z87-AD87)*105/108,0),V87+Z87-AD87),0)</f>
        <v>0</v>
      </c>
      <c r="AI87" s="186"/>
      <c r="AJ87" s="186"/>
      <c r="AK87" s="187"/>
      <c r="AL87" s="191" t="str">
        <f>IFERROR(INDEX(リスト!$E$2:$H$10,MATCH(B87,リスト!$D$2:$D$10,0),MATCH(AS87,リスト!$E$1:$H$1,1)),"")</f>
        <v/>
      </c>
      <c r="AM87" s="192"/>
      <c r="AN87" s="195">
        <f t="shared" ref="AN87" si="92">IFERROR(IF(A87="〇",AU87,AV87),"")</f>
        <v>0</v>
      </c>
      <c r="AO87" s="196"/>
      <c r="AP87" s="196"/>
      <c r="AQ87" s="197"/>
      <c r="AS87" s="65" t="e">
        <f t="shared" ref="AS87" si="93">IF(O87&gt;=24,DATEVALUE("平成"&amp;O87&amp;"年"&amp;Q87&amp;"月"&amp;S87&amp;"日"),DATEVALUE("令和"&amp;O87&amp;"年"&amp;Q87&amp;"月"&amp;S87&amp;"日"))</f>
        <v>#VALUE!</v>
      </c>
      <c r="AT87" s="201" t="e">
        <f>VLOOKUP(AS87,リスト!$P$2:$Q$5,2,TRUE)</f>
        <v>#VALUE!</v>
      </c>
      <c r="AU87" s="178"/>
      <c r="AV87" s="291">
        <f t="shared" ref="AV87" si="94">IFERROR(ROUNDDOWN(AH87*AL87/100,0),0)</f>
        <v>0</v>
      </c>
    </row>
    <row r="88" spans="1:48" ht="13.8" customHeight="1">
      <c r="A88" s="288"/>
      <c r="B88" s="293"/>
      <c r="C88" s="163"/>
      <c r="D88" s="164"/>
      <c r="E88" s="164"/>
      <c r="F88" s="164"/>
      <c r="G88" s="164"/>
      <c r="H88" s="164"/>
      <c r="I88" s="165"/>
      <c r="J88" s="166"/>
      <c r="K88" s="164"/>
      <c r="L88" s="164"/>
      <c r="M88" s="164"/>
      <c r="N88" s="165"/>
      <c r="O88" s="10"/>
      <c r="P88" s="16" t="s">
        <v>15</v>
      </c>
      <c r="Q88" s="10"/>
      <c r="R88" s="16" t="s">
        <v>16</v>
      </c>
      <c r="S88" s="10"/>
      <c r="T88" s="205" t="s">
        <v>19</v>
      </c>
      <c r="U88" s="205"/>
      <c r="V88" s="182"/>
      <c r="W88" s="183"/>
      <c r="X88" s="183"/>
      <c r="Y88" s="184"/>
      <c r="Z88" s="182"/>
      <c r="AA88" s="183"/>
      <c r="AB88" s="183"/>
      <c r="AC88" s="184"/>
      <c r="AD88" s="182"/>
      <c r="AE88" s="183"/>
      <c r="AF88" s="183"/>
      <c r="AG88" s="184"/>
      <c r="AH88" s="188"/>
      <c r="AI88" s="189"/>
      <c r="AJ88" s="189"/>
      <c r="AK88" s="190"/>
      <c r="AL88" s="193"/>
      <c r="AM88" s="194"/>
      <c r="AN88" s="198"/>
      <c r="AO88" s="199"/>
      <c r="AP88" s="199"/>
      <c r="AQ88" s="200"/>
      <c r="AS88" s="65"/>
      <c r="AT88" s="201"/>
      <c r="AU88" s="178"/>
      <c r="AV88" s="291"/>
    </row>
    <row r="89" spans="1:48" ht="13.8" customHeight="1">
      <c r="A89" s="287" t="s">
        <v>144</v>
      </c>
      <c r="B89" s="292"/>
      <c r="C89" s="159"/>
      <c r="D89" s="160"/>
      <c r="E89" s="160"/>
      <c r="F89" s="160"/>
      <c r="G89" s="160"/>
      <c r="H89" s="160"/>
      <c r="I89" s="161"/>
      <c r="J89" s="162"/>
      <c r="K89" s="160"/>
      <c r="L89" s="160"/>
      <c r="M89" s="160"/>
      <c r="N89" s="161"/>
      <c r="O89" s="9"/>
      <c r="P89" s="14" t="s">
        <v>15</v>
      </c>
      <c r="Q89" s="9"/>
      <c r="R89" s="14" t="s">
        <v>16</v>
      </c>
      <c r="S89" s="9"/>
      <c r="T89" s="204" t="s">
        <v>17</v>
      </c>
      <c r="U89" s="204"/>
      <c r="V89" s="179"/>
      <c r="W89" s="180"/>
      <c r="X89" s="180"/>
      <c r="Y89" s="181"/>
      <c r="Z89" s="179"/>
      <c r="AA89" s="180"/>
      <c r="AB89" s="180"/>
      <c r="AC89" s="181"/>
      <c r="AD89" s="179"/>
      <c r="AE89" s="180"/>
      <c r="AF89" s="180"/>
      <c r="AG89" s="181"/>
      <c r="AH89" s="185">
        <f>IFERROR(IF(AT89="②",ROUNDDOWN((V89+Z89-AD89)*105/108,0),V89+Z89-AD89),0)</f>
        <v>0</v>
      </c>
      <c r="AI89" s="186"/>
      <c r="AJ89" s="186"/>
      <c r="AK89" s="187"/>
      <c r="AL89" s="191" t="str">
        <f>IFERROR(INDEX(リスト!$E$2:$H$10,MATCH(B89,リスト!$D$2:$D$10,0),MATCH(AS89,リスト!$E$1:$H$1,1)),"")</f>
        <v/>
      </c>
      <c r="AM89" s="192"/>
      <c r="AN89" s="195">
        <f t="shared" ref="AN89" si="95">IFERROR(IF(A89="〇",AU89,AV89),"")</f>
        <v>0</v>
      </c>
      <c r="AO89" s="196"/>
      <c r="AP89" s="196"/>
      <c r="AQ89" s="197"/>
      <c r="AS89" s="65" t="e">
        <f t="shared" ref="AS89" si="96">IF(O89&gt;=24,DATEVALUE("平成"&amp;O89&amp;"年"&amp;Q89&amp;"月"&amp;S89&amp;"日"),DATEVALUE("令和"&amp;O89&amp;"年"&amp;Q89&amp;"月"&amp;S89&amp;"日"))</f>
        <v>#VALUE!</v>
      </c>
      <c r="AT89" s="201" t="e">
        <f>VLOOKUP(AS89,リスト!$P$2:$Q$5,2,TRUE)</f>
        <v>#VALUE!</v>
      </c>
      <c r="AU89" s="178"/>
      <c r="AV89" s="291">
        <f t="shared" ref="AV89" si="97">IFERROR(ROUNDDOWN(AH89*AL89/100,0),0)</f>
        <v>0</v>
      </c>
    </row>
    <row r="90" spans="1:48" ht="13.8" customHeight="1">
      <c r="A90" s="288"/>
      <c r="B90" s="293"/>
      <c r="C90" s="163"/>
      <c r="D90" s="164"/>
      <c r="E90" s="164"/>
      <c r="F90" s="164"/>
      <c r="G90" s="164"/>
      <c r="H90" s="164"/>
      <c r="I90" s="165"/>
      <c r="J90" s="166"/>
      <c r="K90" s="164"/>
      <c r="L90" s="164"/>
      <c r="M90" s="164"/>
      <c r="N90" s="165"/>
      <c r="O90" s="10"/>
      <c r="P90" s="15" t="s">
        <v>15</v>
      </c>
      <c r="Q90" s="10"/>
      <c r="R90" s="15" t="s">
        <v>16</v>
      </c>
      <c r="S90" s="10"/>
      <c r="T90" s="205" t="s">
        <v>19</v>
      </c>
      <c r="U90" s="205"/>
      <c r="V90" s="182"/>
      <c r="W90" s="183"/>
      <c r="X90" s="183"/>
      <c r="Y90" s="184"/>
      <c r="Z90" s="182"/>
      <c r="AA90" s="183"/>
      <c r="AB90" s="183"/>
      <c r="AC90" s="184"/>
      <c r="AD90" s="182"/>
      <c r="AE90" s="183"/>
      <c r="AF90" s="183"/>
      <c r="AG90" s="184"/>
      <c r="AH90" s="188"/>
      <c r="AI90" s="189"/>
      <c r="AJ90" s="189"/>
      <c r="AK90" s="190"/>
      <c r="AL90" s="193"/>
      <c r="AM90" s="194"/>
      <c r="AN90" s="198"/>
      <c r="AO90" s="199"/>
      <c r="AP90" s="199"/>
      <c r="AQ90" s="200"/>
      <c r="AS90" s="65"/>
      <c r="AT90" s="201"/>
      <c r="AU90" s="178"/>
      <c r="AV90" s="291"/>
    </row>
    <row r="91" spans="1:48" ht="13.8" customHeight="1">
      <c r="A91" s="287" t="s">
        <v>144</v>
      </c>
      <c r="B91" s="292"/>
      <c r="C91" s="159"/>
      <c r="D91" s="160"/>
      <c r="E91" s="160"/>
      <c r="F91" s="160"/>
      <c r="G91" s="160"/>
      <c r="H91" s="160"/>
      <c r="I91" s="161"/>
      <c r="J91" s="162"/>
      <c r="K91" s="160"/>
      <c r="L91" s="160"/>
      <c r="M91" s="160"/>
      <c r="N91" s="161"/>
      <c r="O91" s="9"/>
      <c r="P91" s="14" t="s">
        <v>15</v>
      </c>
      <c r="Q91" s="9"/>
      <c r="R91" s="14" t="s">
        <v>16</v>
      </c>
      <c r="S91" s="9"/>
      <c r="T91" s="204" t="s">
        <v>17</v>
      </c>
      <c r="U91" s="204"/>
      <c r="V91" s="179"/>
      <c r="W91" s="180"/>
      <c r="X91" s="180"/>
      <c r="Y91" s="181"/>
      <c r="Z91" s="179"/>
      <c r="AA91" s="180"/>
      <c r="AB91" s="180"/>
      <c r="AC91" s="181"/>
      <c r="AD91" s="179"/>
      <c r="AE91" s="180"/>
      <c r="AF91" s="180"/>
      <c r="AG91" s="181"/>
      <c r="AH91" s="185">
        <f>IFERROR(IF(AT91="②",ROUNDDOWN((V91+Z91-AD91)*105/108,0),V91+Z91-AD91),0)</f>
        <v>0</v>
      </c>
      <c r="AI91" s="186"/>
      <c r="AJ91" s="186"/>
      <c r="AK91" s="187"/>
      <c r="AL91" s="191" t="str">
        <f>IFERROR(INDEX(リスト!$E$2:$H$10,MATCH(B91,リスト!$D$2:$D$10,0),MATCH(AS91,リスト!$E$1:$H$1,1)),"")</f>
        <v/>
      </c>
      <c r="AM91" s="192"/>
      <c r="AN91" s="195">
        <f t="shared" ref="AN91" si="98">IFERROR(IF(A91="〇",AU91,AV91),"")</f>
        <v>0</v>
      </c>
      <c r="AO91" s="196"/>
      <c r="AP91" s="196"/>
      <c r="AQ91" s="197"/>
      <c r="AS91" s="65" t="e">
        <f t="shared" ref="AS91" si="99">IF(O91&gt;=24,DATEVALUE("平成"&amp;O91&amp;"年"&amp;Q91&amp;"月"&amp;S91&amp;"日"),DATEVALUE("令和"&amp;O91&amp;"年"&amp;Q91&amp;"月"&amp;S91&amp;"日"))</f>
        <v>#VALUE!</v>
      </c>
      <c r="AT91" s="201" t="e">
        <f>VLOOKUP(AS91,リスト!$P$2:$Q$5,2,TRUE)</f>
        <v>#VALUE!</v>
      </c>
      <c r="AU91" s="178"/>
      <c r="AV91" s="291">
        <f t="shared" ref="AV91" si="100">IFERROR(ROUNDDOWN(AH91*AL91/100,0),0)</f>
        <v>0</v>
      </c>
    </row>
    <row r="92" spans="1:48" ht="13.8" customHeight="1">
      <c r="A92" s="288"/>
      <c r="B92" s="293"/>
      <c r="C92" s="163"/>
      <c r="D92" s="164"/>
      <c r="E92" s="164"/>
      <c r="F92" s="164"/>
      <c r="G92" s="164"/>
      <c r="H92" s="164"/>
      <c r="I92" s="165"/>
      <c r="J92" s="166"/>
      <c r="K92" s="164"/>
      <c r="L92" s="164"/>
      <c r="M92" s="164"/>
      <c r="N92" s="165"/>
      <c r="O92" s="10"/>
      <c r="P92" s="16" t="s">
        <v>15</v>
      </c>
      <c r="Q92" s="10"/>
      <c r="R92" s="16" t="s">
        <v>16</v>
      </c>
      <c r="S92" s="10"/>
      <c r="T92" s="206" t="s">
        <v>19</v>
      </c>
      <c r="U92" s="206"/>
      <c r="V92" s="182"/>
      <c r="W92" s="183"/>
      <c r="X92" s="183"/>
      <c r="Y92" s="184"/>
      <c r="Z92" s="182"/>
      <c r="AA92" s="183"/>
      <c r="AB92" s="183"/>
      <c r="AC92" s="184"/>
      <c r="AD92" s="182"/>
      <c r="AE92" s="183"/>
      <c r="AF92" s="183"/>
      <c r="AG92" s="184"/>
      <c r="AH92" s="188"/>
      <c r="AI92" s="189"/>
      <c r="AJ92" s="189"/>
      <c r="AK92" s="190"/>
      <c r="AL92" s="193"/>
      <c r="AM92" s="194"/>
      <c r="AN92" s="198"/>
      <c r="AO92" s="199"/>
      <c r="AP92" s="199"/>
      <c r="AQ92" s="200"/>
      <c r="AS92" s="65"/>
      <c r="AT92" s="201"/>
      <c r="AU92" s="178"/>
      <c r="AV92" s="291"/>
    </row>
    <row r="93" spans="1:48" ht="13.8" customHeight="1">
      <c r="A93" s="287" t="s">
        <v>144</v>
      </c>
      <c r="B93" s="292"/>
      <c r="C93" s="159"/>
      <c r="D93" s="160"/>
      <c r="E93" s="160"/>
      <c r="F93" s="160"/>
      <c r="G93" s="160"/>
      <c r="H93" s="160"/>
      <c r="I93" s="161"/>
      <c r="J93" s="162"/>
      <c r="K93" s="160"/>
      <c r="L93" s="160"/>
      <c r="M93" s="160"/>
      <c r="N93" s="161"/>
      <c r="O93" s="9"/>
      <c r="P93" s="15" t="s">
        <v>15</v>
      </c>
      <c r="Q93" s="9"/>
      <c r="R93" s="15" t="s">
        <v>16</v>
      </c>
      <c r="S93" s="9"/>
      <c r="T93" s="205" t="s">
        <v>17</v>
      </c>
      <c r="U93" s="205"/>
      <c r="V93" s="179"/>
      <c r="W93" s="180"/>
      <c r="X93" s="180"/>
      <c r="Y93" s="181"/>
      <c r="Z93" s="179"/>
      <c r="AA93" s="180"/>
      <c r="AB93" s="180"/>
      <c r="AC93" s="181"/>
      <c r="AD93" s="179"/>
      <c r="AE93" s="180"/>
      <c r="AF93" s="180"/>
      <c r="AG93" s="181"/>
      <c r="AH93" s="185">
        <f>IFERROR(IF(AT93="②",ROUNDDOWN((V93+Z93-AD93)*105/108,0),V93+Z93-AD93),0)</f>
        <v>0</v>
      </c>
      <c r="AI93" s="186"/>
      <c r="AJ93" s="186"/>
      <c r="AK93" s="187"/>
      <c r="AL93" s="191" t="str">
        <f>IFERROR(INDEX(リスト!$E$2:$H$10,MATCH(B93,リスト!$D$2:$D$10,0),MATCH(AS93,リスト!$E$1:$H$1,1)),"")</f>
        <v/>
      </c>
      <c r="AM93" s="192"/>
      <c r="AN93" s="195">
        <f t="shared" ref="AN93" si="101">IFERROR(IF(A93="〇",AU93,AV93),"")</f>
        <v>0</v>
      </c>
      <c r="AO93" s="196"/>
      <c r="AP93" s="196"/>
      <c r="AQ93" s="197"/>
      <c r="AS93" s="65" t="e">
        <f t="shared" ref="AS93" si="102">IF(O93&gt;=24,DATEVALUE("平成"&amp;O93&amp;"年"&amp;Q93&amp;"月"&amp;S93&amp;"日"),DATEVALUE("令和"&amp;O93&amp;"年"&amp;Q93&amp;"月"&amp;S93&amp;"日"))</f>
        <v>#VALUE!</v>
      </c>
      <c r="AT93" s="201" t="e">
        <f>VLOOKUP(AS93,リスト!$P$2:$Q$5,2,TRUE)</f>
        <v>#VALUE!</v>
      </c>
      <c r="AU93" s="178"/>
      <c r="AV93" s="291">
        <f t="shared" ref="AV93" si="103">IFERROR(ROUNDDOWN(AH93*AL93/100,0),0)</f>
        <v>0</v>
      </c>
    </row>
    <row r="94" spans="1:48" ht="13.8" customHeight="1">
      <c r="A94" s="288"/>
      <c r="B94" s="293"/>
      <c r="C94" s="163"/>
      <c r="D94" s="164"/>
      <c r="E94" s="164"/>
      <c r="F94" s="164"/>
      <c r="G94" s="164"/>
      <c r="H94" s="164"/>
      <c r="I94" s="165"/>
      <c r="J94" s="166"/>
      <c r="K94" s="164"/>
      <c r="L94" s="164"/>
      <c r="M94" s="164"/>
      <c r="N94" s="165"/>
      <c r="O94" s="10"/>
      <c r="P94" s="16" t="s">
        <v>15</v>
      </c>
      <c r="Q94" s="10"/>
      <c r="R94" s="16" t="s">
        <v>16</v>
      </c>
      <c r="S94" s="10"/>
      <c r="T94" s="206" t="s">
        <v>19</v>
      </c>
      <c r="U94" s="206"/>
      <c r="V94" s="182"/>
      <c r="W94" s="183"/>
      <c r="X94" s="183"/>
      <c r="Y94" s="184"/>
      <c r="Z94" s="182"/>
      <c r="AA94" s="183"/>
      <c r="AB94" s="183"/>
      <c r="AC94" s="184"/>
      <c r="AD94" s="182"/>
      <c r="AE94" s="183"/>
      <c r="AF94" s="183"/>
      <c r="AG94" s="184"/>
      <c r="AH94" s="188"/>
      <c r="AI94" s="189"/>
      <c r="AJ94" s="189"/>
      <c r="AK94" s="190"/>
      <c r="AL94" s="193"/>
      <c r="AM94" s="194"/>
      <c r="AN94" s="198"/>
      <c r="AO94" s="199"/>
      <c r="AP94" s="199"/>
      <c r="AQ94" s="200"/>
      <c r="AS94" s="65"/>
      <c r="AT94" s="201"/>
      <c r="AU94" s="178"/>
      <c r="AV94" s="291"/>
    </row>
    <row r="95" spans="1:48" ht="13.8" customHeight="1">
      <c r="A95" s="287" t="s">
        <v>144</v>
      </c>
      <c r="B95" s="292"/>
      <c r="C95" s="159"/>
      <c r="D95" s="160"/>
      <c r="E95" s="160"/>
      <c r="F95" s="160"/>
      <c r="G95" s="160"/>
      <c r="H95" s="160"/>
      <c r="I95" s="161"/>
      <c r="J95" s="162"/>
      <c r="K95" s="160"/>
      <c r="L95" s="160"/>
      <c r="M95" s="160"/>
      <c r="N95" s="161"/>
      <c r="O95" s="9"/>
      <c r="P95" s="14" t="s">
        <v>15</v>
      </c>
      <c r="Q95" s="9"/>
      <c r="R95" s="14" t="s">
        <v>16</v>
      </c>
      <c r="S95" s="9"/>
      <c r="T95" s="204" t="s">
        <v>17</v>
      </c>
      <c r="U95" s="204"/>
      <c r="V95" s="179"/>
      <c r="W95" s="180"/>
      <c r="X95" s="180"/>
      <c r="Y95" s="181"/>
      <c r="Z95" s="179"/>
      <c r="AA95" s="180"/>
      <c r="AB95" s="180"/>
      <c r="AC95" s="181"/>
      <c r="AD95" s="179"/>
      <c r="AE95" s="180"/>
      <c r="AF95" s="180"/>
      <c r="AG95" s="181"/>
      <c r="AH95" s="185">
        <f>IFERROR(IF(AT95="②",ROUNDDOWN((V95+Z95-AD95)*105/108,0),V95+Z95-AD95),0)</f>
        <v>0</v>
      </c>
      <c r="AI95" s="186"/>
      <c r="AJ95" s="186"/>
      <c r="AK95" s="187"/>
      <c r="AL95" s="191" t="str">
        <f>IFERROR(INDEX(リスト!$E$2:$H$10,MATCH(B95,リスト!$D$2:$D$10,0),MATCH(AS95,リスト!$E$1:$H$1,1)),"")</f>
        <v/>
      </c>
      <c r="AM95" s="192"/>
      <c r="AN95" s="195">
        <f t="shared" ref="AN95" si="104">IFERROR(IF(A95="〇",AU95,AV95),"")</f>
        <v>0</v>
      </c>
      <c r="AO95" s="196"/>
      <c r="AP95" s="196"/>
      <c r="AQ95" s="197"/>
      <c r="AS95" s="65" t="e">
        <f t="shared" ref="AS95" si="105">IF(O95&gt;=24,DATEVALUE("平成"&amp;O95&amp;"年"&amp;Q95&amp;"月"&amp;S95&amp;"日"),DATEVALUE("令和"&amp;O95&amp;"年"&amp;Q95&amp;"月"&amp;S95&amp;"日"))</f>
        <v>#VALUE!</v>
      </c>
      <c r="AT95" s="201" t="e">
        <f>VLOOKUP(AS95,リスト!$P$2:$Q$5,2,TRUE)</f>
        <v>#VALUE!</v>
      </c>
      <c r="AU95" s="178"/>
      <c r="AV95" s="291">
        <f t="shared" ref="AV95" si="106">IFERROR(ROUNDDOWN(AH95*AL95/100,0),0)</f>
        <v>0</v>
      </c>
    </row>
    <row r="96" spans="1:48" ht="13.8" customHeight="1">
      <c r="A96" s="288"/>
      <c r="B96" s="293"/>
      <c r="C96" s="163"/>
      <c r="D96" s="164"/>
      <c r="E96" s="164"/>
      <c r="F96" s="164"/>
      <c r="G96" s="164"/>
      <c r="H96" s="164"/>
      <c r="I96" s="165"/>
      <c r="J96" s="166"/>
      <c r="K96" s="164"/>
      <c r="L96" s="164"/>
      <c r="M96" s="164"/>
      <c r="N96" s="165"/>
      <c r="O96" s="10"/>
      <c r="P96" s="15" t="s">
        <v>15</v>
      </c>
      <c r="Q96" s="10"/>
      <c r="R96" s="15" t="s">
        <v>16</v>
      </c>
      <c r="S96" s="10"/>
      <c r="T96" s="205" t="s">
        <v>19</v>
      </c>
      <c r="U96" s="205"/>
      <c r="V96" s="182"/>
      <c r="W96" s="183"/>
      <c r="X96" s="183"/>
      <c r="Y96" s="184"/>
      <c r="Z96" s="182"/>
      <c r="AA96" s="183"/>
      <c r="AB96" s="183"/>
      <c r="AC96" s="184"/>
      <c r="AD96" s="182"/>
      <c r="AE96" s="183"/>
      <c r="AF96" s="183"/>
      <c r="AG96" s="184"/>
      <c r="AH96" s="188"/>
      <c r="AI96" s="189"/>
      <c r="AJ96" s="189"/>
      <c r="AK96" s="190"/>
      <c r="AL96" s="193"/>
      <c r="AM96" s="194"/>
      <c r="AN96" s="198"/>
      <c r="AO96" s="199"/>
      <c r="AP96" s="199"/>
      <c r="AQ96" s="200"/>
      <c r="AS96" s="65"/>
      <c r="AT96" s="201"/>
      <c r="AU96" s="178"/>
      <c r="AV96" s="291"/>
    </row>
    <row r="97" spans="1:48" ht="13.8" customHeight="1">
      <c r="A97" s="287" t="s">
        <v>144</v>
      </c>
      <c r="B97" s="292"/>
      <c r="C97" s="159"/>
      <c r="D97" s="160"/>
      <c r="E97" s="160"/>
      <c r="F97" s="160"/>
      <c r="G97" s="160"/>
      <c r="H97" s="160"/>
      <c r="I97" s="161"/>
      <c r="J97" s="162"/>
      <c r="K97" s="160"/>
      <c r="L97" s="160"/>
      <c r="M97" s="160"/>
      <c r="N97" s="161"/>
      <c r="O97" s="9"/>
      <c r="P97" s="14" t="s">
        <v>15</v>
      </c>
      <c r="Q97" s="9"/>
      <c r="R97" s="14" t="s">
        <v>16</v>
      </c>
      <c r="S97" s="9"/>
      <c r="T97" s="204" t="s">
        <v>17</v>
      </c>
      <c r="U97" s="204"/>
      <c r="V97" s="179"/>
      <c r="W97" s="180"/>
      <c r="X97" s="180"/>
      <c r="Y97" s="181"/>
      <c r="Z97" s="179"/>
      <c r="AA97" s="180"/>
      <c r="AB97" s="180"/>
      <c r="AC97" s="181"/>
      <c r="AD97" s="179"/>
      <c r="AE97" s="180"/>
      <c r="AF97" s="180"/>
      <c r="AG97" s="181"/>
      <c r="AH97" s="185">
        <f>IFERROR(IF(AT97="②",ROUNDDOWN((V97+Z97-AD97)*105/108,0),V97+Z97-AD97),0)</f>
        <v>0</v>
      </c>
      <c r="AI97" s="186"/>
      <c r="AJ97" s="186"/>
      <c r="AK97" s="187"/>
      <c r="AL97" s="191" t="str">
        <f>IFERROR(INDEX(リスト!$E$2:$H$10,MATCH(B97,リスト!$D$2:$D$10,0),MATCH(AS97,リスト!$E$1:$H$1,1)),"")</f>
        <v/>
      </c>
      <c r="AM97" s="192"/>
      <c r="AN97" s="195">
        <f t="shared" ref="AN97" si="107">IFERROR(IF(A97="〇",AU97,AV97),"")</f>
        <v>0</v>
      </c>
      <c r="AO97" s="196"/>
      <c r="AP97" s="196"/>
      <c r="AQ97" s="197"/>
      <c r="AS97" s="65" t="e">
        <f t="shared" ref="AS97" si="108">IF(O97&gt;=24,DATEVALUE("平成"&amp;O97&amp;"年"&amp;Q97&amp;"月"&amp;S97&amp;"日"),DATEVALUE("令和"&amp;O97&amp;"年"&amp;Q97&amp;"月"&amp;S97&amp;"日"))</f>
        <v>#VALUE!</v>
      </c>
      <c r="AT97" s="201" t="e">
        <f>VLOOKUP(AS97,リスト!$P$2:$Q$5,2,TRUE)</f>
        <v>#VALUE!</v>
      </c>
      <c r="AU97" s="178"/>
      <c r="AV97" s="291">
        <f t="shared" ref="AV97" si="109">IFERROR(ROUNDDOWN(AH97*AL97/100,0),0)</f>
        <v>0</v>
      </c>
    </row>
    <row r="98" spans="1:48" ht="13.8" customHeight="1">
      <c r="A98" s="288"/>
      <c r="B98" s="293"/>
      <c r="C98" s="163"/>
      <c r="D98" s="164"/>
      <c r="E98" s="164"/>
      <c r="F98" s="164"/>
      <c r="G98" s="164"/>
      <c r="H98" s="164"/>
      <c r="I98" s="165"/>
      <c r="J98" s="166"/>
      <c r="K98" s="164"/>
      <c r="L98" s="164"/>
      <c r="M98" s="164"/>
      <c r="N98" s="165"/>
      <c r="O98" s="10"/>
      <c r="P98" s="15" t="s">
        <v>15</v>
      </c>
      <c r="Q98" s="10"/>
      <c r="R98" s="15" t="s">
        <v>16</v>
      </c>
      <c r="S98" s="10"/>
      <c r="T98" s="205" t="s">
        <v>19</v>
      </c>
      <c r="U98" s="205"/>
      <c r="V98" s="182"/>
      <c r="W98" s="183"/>
      <c r="X98" s="183"/>
      <c r="Y98" s="184"/>
      <c r="Z98" s="182"/>
      <c r="AA98" s="183"/>
      <c r="AB98" s="183"/>
      <c r="AC98" s="184"/>
      <c r="AD98" s="182"/>
      <c r="AE98" s="183"/>
      <c r="AF98" s="183"/>
      <c r="AG98" s="184"/>
      <c r="AH98" s="188"/>
      <c r="AI98" s="189"/>
      <c r="AJ98" s="189"/>
      <c r="AK98" s="190"/>
      <c r="AL98" s="193"/>
      <c r="AM98" s="194"/>
      <c r="AN98" s="198"/>
      <c r="AO98" s="199"/>
      <c r="AP98" s="199"/>
      <c r="AQ98" s="200"/>
      <c r="AS98" s="65"/>
      <c r="AT98" s="201"/>
      <c r="AU98" s="178"/>
      <c r="AV98" s="291"/>
    </row>
    <row r="99" spans="1:48" ht="13.8" customHeight="1">
      <c r="A99" s="287" t="s">
        <v>144</v>
      </c>
      <c r="B99" s="292"/>
      <c r="C99" s="159"/>
      <c r="D99" s="160"/>
      <c r="E99" s="160"/>
      <c r="F99" s="160"/>
      <c r="G99" s="160"/>
      <c r="H99" s="160"/>
      <c r="I99" s="161"/>
      <c r="J99" s="162"/>
      <c r="K99" s="160"/>
      <c r="L99" s="160"/>
      <c r="M99" s="160"/>
      <c r="N99" s="161"/>
      <c r="O99" s="9"/>
      <c r="P99" s="14" t="s">
        <v>15</v>
      </c>
      <c r="Q99" s="9"/>
      <c r="R99" s="14" t="s">
        <v>16</v>
      </c>
      <c r="S99" s="9"/>
      <c r="T99" s="204" t="s">
        <v>17</v>
      </c>
      <c r="U99" s="204"/>
      <c r="V99" s="179"/>
      <c r="W99" s="180"/>
      <c r="X99" s="180"/>
      <c r="Y99" s="181"/>
      <c r="Z99" s="179"/>
      <c r="AA99" s="180"/>
      <c r="AB99" s="180"/>
      <c r="AC99" s="181"/>
      <c r="AD99" s="179"/>
      <c r="AE99" s="180"/>
      <c r="AF99" s="180"/>
      <c r="AG99" s="181"/>
      <c r="AH99" s="185">
        <f>IFERROR(IF(AT99="②",ROUNDDOWN((V99+Z99-AD99)*105/108,0),V99+Z99-AD99),0)</f>
        <v>0</v>
      </c>
      <c r="AI99" s="186"/>
      <c r="AJ99" s="186"/>
      <c r="AK99" s="187"/>
      <c r="AL99" s="191" t="str">
        <f>IFERROR(INDEX(リスト!$E$2:$H$10,MATCH(B99,リスト!$D$2:$D$10,0),MATCH(AS99,リスト!$E$1:$H$1,1)),"")</f>
        <v/>
      </c>
      <c r="AM99" s="192"/>
      <c r="AN99" s="195">
        <f t="shared" ref="AN99" si="110">IFERROR(IF(A99="〇",AU99,AV99),"")</f>
        <v>0</v>
      </c>
      <c r="AO99" s="196"/>
      <c r="AP99" s="196"/>
      <c r="AQ99" s="197"/>
      <c r="AS99" s="65" t="e">
        <f t="shared" ref="AS99" si="111">IF(O99&gt;=24,DATEVALUE("平成"&amp;O99&amp;"年"&amp;Q99&amp;"月"&amp;S99&amp;"日"),DATEVALUE("令和"&amp;O99&amp;"年"&amp;Q99&amp;"月"&amp;S99&amp;"日"))</f>
        <v>#VALUE!</v>
      </c>
      <c r="AT99" s="201" t="e">
        <f>VLOOKUP(AS99,リスト!$P$2:$Q$5,2,TRUE)</f>
        <v>#VALUE!</v>
      </c>
      <c r="AU99" s="178"/>
      <c r="AV99" s="291">
        <f t="shared" ref="AV99" si="112">IFERROR(ROUNDDOWN(AH99*AL99/100,0),0)</f>
        <v>0</v>
      </c>
    </row>
    <row r="100" spans="1:48" ht="13.8" customHeight="1">
      <c r="A100" s="288"/>
      <c r="B100" s="293"/>
      <c r="C100" s="163"/>
      <c r="D100" s="164"/>
      <c r="E100" s="164"/>
      <c r="F100" s="164"/>
      <c r="G100" s="164"/>
      <c r="H100" s="164"/>
      <c r="I100" s="165"/>
      <c r="J100" s="166"/>
      <c r="K100" s="164"/>
      <c r="L100" s="164"/>
      <c r="M100" s="164"/>
      <c r="N100" s="165"/>
      <c r="O100" s="10"/>
      <c r="P100" s="16" t="s">
        <v>15</v>
      </c>
      <c r="Q100" s="10"/>
      <c r="R100" s="16" t="s">
        <v>16</v>
      </c>
      <c r="S100" s="10"/>
      <c r="T100" s="206" t="s">
        <v>19</v>
      </c>
      <c r="U100" s="206"/>
      <c r="V100" s="182"/>
      <c r="W100" s="183"/>
      <c r="X100" s="183"/>
      <c r="Y100" s="184"/>
      <c r="Z100" s="182"/>
      <c r="AA100" s="183"/>
      <c r="AB100" s="183"/>
      <c r="AC100" s="184"/>
      <c r="AD100" s="182"/>
      <c r="AE100" s="183"/>
      <c r="AF100" s="183"/>
      <c r="AG100" s="184"/>
      <c r="AH100" s="188"/>
      <c r="AI100" s="189"/>
      <c r="AJ100" s="189"/>
      <c r="AK100" s="190"/>
      <c r="AL100" s="193"/>
      <c r="AM100" s="194"/>
      <c r="AN100" s="198"/>
      <c r="AO100" s="199"/>
      <c r="AP100" s="199"/>
      <c r="AQ100" s="200"/>
      <c r="AS100" s="65"/>
      <c r="AT100" s="201"/>
      <c r="AU100" s="178"/>
      <c r="AV100" s="291"/>
    </row>
    <row r="101" spans="1:48" ht="13.8" customHeight="1">
      <c r="A101" s="287" t="s">
        <v>144</v>
      </c>
      <c r="B101" s="292"/>
      <c r="C101" s="159"/>
      <c r="D101" s="160"/>
      <c r="E101" s="160"/>
      <c r="F101" s="160"/>
      <c r="G101" s="160"/>
      <c r="H101" s="160"/>
      <c r="I101" s="161"/>
      <c r="J101" s="162"/>
      <c r="K101" s="160"/>
      <c r="L101" s="160"/>
      <c r="M101" s="160"/>
      <c r="N101" s="161"/>
      <c r="O101" s="9"/>
      <c r="P101" s="15" t="s">
        <v>15</v>
      </c>
      <c r="Q101" s="9"/>
      <c r="R101" s="15" t="s">
        <v>16</v>
      </c>
      <c r="S101" s="9"/>
      <c r="T101" s="205" t="s">
        <v>17</v>
      </c>
      <c r="U101" s="205"/>
      <c r="V101" s="179"/>
      <c r="W101" s="180"/>
      <c r="X101" s="180"/>
      <c r="Y101" s="181"/>
      <c r="Z101" s="179"/>
      <c r="AA101" s="180"/>
      <c r="AB101" s="180"/>
      <c r="AC101" s="181"/>
      <c r="AD101" s="179"/>
      <c r="AE101" s="180"/>
      <c r="AF101" s="180"/>
      <c r="AG101" s="181"/>
      <c r="AH101" s="185">
        <f>IFERROR(IF(AT101="②",ROUNDDOWN((V101+Z101-AD101)*105/108,0),V101+Z101-AD101),0)</f>
        <v>0</v>
      </c>
      <c r="AI101" s="186"/>
      <c r="AJ101" s="186"/>
      <c r="AK101" s="187"/>
      <c r="AL101" s="191" t="str">
        <f>IFERROR(INDEX(リスト!$E$2:$H$10,MATCH(B101,リスト!$D$2:$D$10,0),MATCH(AS101,リスト!$E$1:$H$1,1)),"")</f>
        <v/>
      </c>
      <c r="AM101" s="192"/>
      <c r="AN101" s="195">
        <f t="shared" ref="AN101" si="113">IFERROR(IF(A101="〇",AU101,AV101),"")</f>
        <v>0</v>
      </c>
      <c r="AO101" s="196"/>
      <c r="AP101" s="196"/>
      <c r="AQ101" s="197"/>
      <c r="AS101" s="65" t="e">
        <f t="shared" ref="AS101" si="114">IF(O101&gt;=24,DATEVALUE("平成"&amp;O101&amp;"年"&amp;Q101&amp;"月"&amp;S101&amp;"日"),DATEVALUE("令和"&amp;O101&amp;"年"&amp;Q101&amp;"月"&amp;S101&amp;"日"))</f>
        <v>#VALUE!</v>
      </c>
      <c r="AT101" s="201" t="e">
        <f>VLOOKUP(AS101,リスト!$P$2:$Q$5,2,TRUE)</f>
        <v>#VALUE!</v>
      </c>
      <c r="AU101" s="178"/>
      <c r="AV101" s="291">
        <f t="shared" ref="AV101" si="115">IFERROR(ROUNDDOWN(AH101*AL101/100,0),0)</f>
        <v>0</v>
      </c>
    </row>
    <row r="102" spans="1:48" ht="13.8" customHeight="1">
      <c r="A102" s="288"/>
      <c r="B102" s="293"/>
      <c r="C102" s="163"/>
      <c r="D102" s="164"/>
      <c r="E102" s="164"/>
      <c r="F102" s="164"/>
      <c r="G102" s="164"/>
      <c r="H102" s="164"/>
      <c r="I102" s="165"/>
      <c r="J102" s="166"/>
      <c r="K102" s="164"/>
      <c r="L102" s="164"/>
      <c r="M102" s="164"/>
      <c r="N102" s="165"/>
      <c r="O102" s="10"/>
      <c r="P102" s="16" t="s">
        <v>15</v>
      </c>
      <c r="Q102" s="10"/>
      <c r="R102" s="16" t="s">
        <v>16</v>
      </c>
      <c r="S102" s="10"/>
      <c r="T102" s="206" t="s">
        <v>19</v>
      </c>
      <c r="U102" s="206"/>
      <c r="V102" s="182"/>
      <c r="W102" s="183"/>
      <c r="X102" s="183"/>
      <c r="Y102" s="184"/>
      <c r="Z102" s="182"/>
      <c r="AA102" s="183"/>
      <c r="AB102" s="183"/>
      <c r="AC102" s="184"/>
      <c r="AD102" s="182"/>
      <c r="AE102" s="183"/>
      <c r="AF102" s="183"/>
      <c r="AG102" s="184"/>
      <c r="AH102" s="188"/>
      <c r="AI102" s="189"/>
      <c r="AJ102" s="189"/>
      <c r="AK102" s="190"/>
      <c r="AL102" s="193"/>
      <c r="AM102" s="194"/>
      <c r="AN102" s="198"/>
      <c r="AO102" s="199"/>
      <c r="AP102" s="199"/>
      <c r="AQ102" s="200"/>
      <c r="AS102" s="65"/>
      <c r="AT102" s="201"/>
      <c r="AU102" s="178"/>
      <c r="AV102" s="291"/>
    </row>
    <row r="103" spans="1:48" ht="13.8" customHeight="1">
      <c r="A103" s="287" t="s">
        <v>144</v>
      </c>
      <c r="B103" s="292"/>
      <c r="C103" s="159"/>
      <c r="D103" s="160"/>
      <c r="E103" s="160"/>
      <c r="F103" s="160"/>
      <c r="G103" s="160"/>
      <c r="H103" s="160"/>
      <c r="I103" s="161"/>
      <c r="J103" s="162"/>
      <c r="K103" s="160"/>
      <c r="L103" s="160"/>
      <c r="M103" s="160"/>
      <c r="N103" s="161"/>
      <c r="O103" s="9"/>
      <c r="P103" s="15" t="s">
        <v>15</v>
      </c>
      <c r="Q103" s="9"/>
      <c r="R103" s="15" t="s">
        <v>16</v>
      </c>
      <c r="S103" s="9"/>
      <c r="T103" s="205" t="s">
        <v>17</v>
      </c>
      <c r="U103" s="205"/>
      <c r="V103" s="179"/>
      <c r="W103" s="180"/>
      <c r="X103" s="180"/>
      <c r="Y103" s="181"/>
      <c r="Z103" s="179"/>
      <c r="AA103" s="180"/>
      <c r="AB103" s="180"/>
      <c r="AC103" s="181"/>
      <c r="AD103" s="179"/>
      <c r="AE103" s="180"/>
      <c r="AF103" s="180"/>
      <c r="AG103" s="181"/>
      <c r="AH103" s="185">
        <f>IFERROR(IF(AT103="②",ROUNDDOWN((V103+Z103-AD103)*105/108,0),V103+Z103-AD103),0)</f>
        <v>0</v>
      </c>
      <c r="AI103" s="186"/>
      <c r="AJ103" s="186"/>
      <c r="AK103" s="187"/>
      <c r="AL103" s="191" t="str">
        <f>IFERROR(INDEX(リスト!$E$2:$H$10,MATCH(B103,リスト!$D$2:$D$10,0),MATCH(AS103,リスト!$E$1:$H$1,1)),"")</f>
        <v/>
      </c>
      <c r="AM103" s="192"/>
      <c r="AN103" s="195">
        <f t="shared" ref="AN103" si="116">IFERROR(IF(A103="〇",AU103,AV103),"")</f>
        <v>0</v>
      </c>
      <c r="AO103" s="196"/>
      <c r="AP103" s="196"/>
      <c r="AQ103" s="197"/>
      <c r="AS103" s="65" t="e">
        <f t="shared" ref="AS103" si="117">IF(O103&gt;=24,DATEVALUE("平成"&amp;O103&amp;"年"&amp;Q103&amp;"月"&amp;S103&amp;"日"),DATEVALUE("令和"&amp;O103&amp;"年"&amp;Q103&amp;"月"&amp;S103&amp;"日"))</f>
        <v>#VALUE!</v>
      </c>
      <c r="AT103" s="201" t="e">
        <f>VLOOKUP(AS103,リスト!$P$2:$Q$5,2,TRUE)</f>
        <v>#VALUE!</v>
      </c>
      <c r="AU103" s="178"/>
      <c r="AV103" s="291">
        <f t="shared" ref="AV103" si="118">IFERROR(ROUNDDOWN(AH103*AL103/100,0),0)</f>
        <v>0</v>
      </c>
    </row>
    <row r="104" spans="1:48" ht="13.8" customHeight="1">
      <c r="A104" s="288"/>
      <c r="B104" s="293"/>
      <c r="C104" s="163"/>
      <c r="D104" s="164"/>
      <c r="E104" s="164"/>
      <c r="F104" s="164"/>
      <c r="G104" s="164"/>
      <c r="H104" s="164"/>
      <c r="I104" s="165"/>
      <c r="J104" s="166"/>
      <c r="K104" s="164"/>
      <c r="L104" s="164"/>
      <c r="M104" s="164"/>
      <c r="N104" s="165"/>
      <c r="O104" s="10"/>
      <c r="P104" s="16" t="s">
        <v>15</v>
      </c>
      <c r="Q104" s="10"/>
      <c r="R104" s="16" t="s">
        <v>16</v>
      </c>
      <c r="S104" s="10"/>
      <c r="T104" s="206" t="s">
        <v>19</v>
      </c>
      <c r="U104" s="206"/>
      <c r="V104" s="182"/>
      <c r="W104" s="183"/>
      <c r="X104" s="183"/>
      <c r="Y104" s="184"/>
      <c r="Z104" s="182"/>
      <c r="AA104" s="183"/>
      <c r="AB104" s="183"/>
      <c r="AC104" s="184"/>
      <c r="AD104" s="182"/>
      <c r="AE104" s="183"/>
      <c r="AF104" s="183"/>
      <c r="AG104" s="184"/>
      <c r="AH104" s="188"/>
      <c r="AI104" s="189"/>
      <c r="AJ104" s="189"/>
      <c r="AK104" s="190"/>
      <c r="AL104" s="193"/>
      <c r="AM104" s="194"/>
      <c r="AN104" s="198"/>
      <c r="AO104" s="199"/>
      <c r="AP104" s="199"/>
      <c r="AQ104" s="200"/>
      <c r="AS104" s="65"/>
      <c r="AT104" s="201"/>
      <c r="AU104" s="178"/>
      <c r="AV104" s="291"/>
    </row>
    <row r="105" spans="1:48" ht="13.8" customHeight="1">
      <c r="A105" s="287" t="s">
        <v>144</v>
      </c>
      <c r="B105" s="292"/>
      <c r="C105" s="159"/>
      <c r="D105" s="160"/>
      <c r="E105" s="160"/>
      <c r="F105" s="160"/>
      <c r="G105" s="160"/>
      <c r="H105" s="160"/>
      <c r="I105" s="161"/>
      <c r="J105" s="162"/>
      <c r="K105" s="160"/>
      <c r="L105" s="160"/>
      <c r="M105" s="160"/>
      <c r="N105" s="161"/>
      <c r="O105" s="9"/>
      <c r="P105" s="14" t="s">
        <v>15</v>
      </c>
      <c r="Q105" s="9"/>
      <c r="R105" s="14" t="s">
        <v>16</v>
      </c>
      <c r="S105" s="9"/>
      <c r="T105" s="204" t="s">
        <v>17</v>
      </c>
      <c r="U105" s="204"/>
      <c r="V105" s="179"/>
      <c r="W105" s="180"/>
      <c r="X105" s="180"/>
      <c r="Y105" s="181"/>
      <c r="Z105" s="179"/>
      <c r="AA105" s="180"/>
      <c r="AB105" s="180"/>
      <c r="AC105" s="181"/>
      <c r="AD105" s="179"/>
      <c r="AE105" s="180"/>
      <c r="AF105" s="180"/>
      <c r="AG105" s="181"/>
      <c r="AH105" s="185">
        <f>IFERROR(IF(AT105="②",ROUNDDOWN((V105+Z105-AD105)*105/108,0),V105+Z105-AD105),0)</f>
        <v>0</v>
      </c>
      <c r="AI105" s="186"/>
      <c r="AJ105" s="186"/>
      <c r="AK105" s="187"/>
      <c r="AL105" s="191" t="str">
        <f>IFERROR(INDEX(リスト!$E$2:$H$10,MATCH(B105,リスト!$D$2:$D$10,0),MATCH(AS105,リスト!$E$1:$H$1,1)),"")</f>
        <v/>
      </c>
      <c r="AM105" s="192"/>
      <c r="AN105" s="195">
        <f t="shared" ref="AN105" si="119">IFERROR(IF(A105="〇",AU105,AV105),"")</f>
        <v>0</v>
      </c>
      <c r="AO105" s="196"/>
      <c r="AP105" s="196"/>
      <c r="AQ105" s="197"/>
      <c r="AS105" s="65" t="e">
        <f t="shared" ref="AS105" si="120">IF(O105&gt;=24,DATEVALUE("平成"&amp;O105&amp;"年"&amp;Q105&amp;"月"&amp;S105&amp;"日"),DATEVALUE("令和"&amp;O105&amp;"年"&amp;Q105&amp;"月"&amp;S105&amp;"日"))</f>
        <v>#VALUE!</v>
      </c>
      <c r="AT105" s="201" t="e">
        <f>VLOOKUP(AS105,リスト!$P$2:$Q$5,2,TRUE)</f>
        <v>#VALUE!</v>
      </c>
      <c r="AU105" s="178"/>
      <c r="AV105" s="291">
        <f t="shared" ref="AV105" si="121">IFERROR(ROUNDDOWN(AH105*AL105/100,0),0)</f>
        <v>0</v>
      </c>
    </row>
    <row r="106" spans="1:48" ht="13.8" customHeight="1">
      <c r="A106" s="288"/>
      <c r="B106" s="293"/>
      <c r="C106" s="163"/>
      <c r="D106" s="164"/>
      <c r="E106" s="164"/>
      <c r="F106" s="164"/>
      <c r="G106" s="164"/>
      <c r="H106" s="164"/>
      <c r="I106" s="165"/>
      <c r="J106" s="166"/>
      <c r="K106" s="164"/>
      <c r="L106" s="164"/>
      <c r="M106" s="164"/>
      <c r="N106" s="165"/>
      <c r="O106" s="10"/>
      <c r="P106" s="15" t="s">
        <v>15</v>
      </c>
      <c r="Q106" s="10"/>
      <c r="R106" s="15" t="s">
        <v>16</v>
      </c>
      <c r="S106" s="10"/>
      <c r="T106" s="205" t="s">
        <v>19</v>
      </c>
      <c r="U106" s="205"/>
      <c r="V106" s="182"/>
      <c r="W106" s="183"/>
      <c r="X106" s="183"/>
      <c r="Y106" s="184"/>
      <c r="Z106" s="182"/>
      <c r="AA106" s="183"/>
      <c r="AB106" s="183"/>
      <c r="AC106" s="184"/>
      <c r="AD106" s="182"/>
      <c r="AE106" s="183"/>
      <c r="AF106" s="183"/>
      <c r="AG106" s="184"/>
      <c r="AH106" s="188"/>
      <c r="AI106" s="189"/>
      <c r="AJ106" s="189"/>
      <c r="AK106" s="190"/>
      <c r="AL106" s="193"/>
      <c r="AM106" s="194"/>
      <c r="AN106" s="198"/>
      <c r="AO106" s="199"/>
      <c r="AP106" s="199"/>
      <c r="AQ106" s="200"/>
      <c r="AS106" s="65"/>
      <c r="AT106" s="201"/>
      <c r="AU106" s="178"/>
      <c r="AV106" s="291"/>
    </row>
    <row r="107" spans="1:48" ht="13.8" customHeight="1">
      <c r="A107" s="287" t="s">
        <v>144</v>
      </c>
      <c r="B107" s="292"/>
      <c r="C107" s="159"/>
      <c r="D107" s="160"/>
      <c r="E107" s="160"/>
      <c r="F107" s="160"/>
      <c r="G107" s="160"/>
      <c r="H107" s="160"/>
      <c r="I107" s="161"/>
      <c r="J107" s="162"/>
      <c r="K107" s="160"/>
      <c r="L107" s="160"/>
      <c r="M107" s="160"/>
      <c r="N107" s="161"/>
      <c r="O107" s="9"/>
      <c r="P107" s="14" t="s">
        <v>15</v>
      </c>
      <c r="Q107" s="9"/>
      <c r="R107" s="14" t="s">
        <v>16</v>
      </c>
      <c r="S107" s="9"/>
      <c r="T107" s="204" t="s">
        <v>17</v>
      </c>
      <c r="U107" s="204"/>
      <c r="V107" s="179"/>
      <c r="W107" s="180"/>
      <c r="X107" s="180"/>
      <c r="Y107" s="181"/>
      <c r="Z107" s="179"/>
      <c r="AA107" s="180"/>
      <c r="AB107" s="180"/>
      <c r="AC107" s="181"/>
      <c r="AD107" s="179"/>
      <c r="AE107" s="180"/>
      <c r="AF107" s="180"/>
      <c r="AG107" s="181"/>
      <c r="AH107" s="185">
        <f>IFERROR(IF(AT107="②",ROUNDDOWN((V107+Z107-AD107)*105/108,0),V107+Z107-AD107),0)</f>
        <v>0</v>
      </c>
      <c r="AI107" s="186"/>
      <c r="AJ107" s="186"/>
      <c r="AK107" s="187"/>
      <c r="AL107" s="191" t="str">
        <f>IFERROR(INDEX(リスト!$E$2:$H$10,MATCH(B107,リスト!$D$2:$D$10,0),MATCH(AS107,リスト!$E$1:$H$1,1)),"")</f>
        <v/>
      </c>
      <c r="AM107" s="192"/>
      <c r="AN107" s="195">
        <f t="shared" ref="AN107" si="122">IFERROR(IF(A107="〇",AU107,AV107),"")</f>
        <v>0</v>
      </c>
      <c r="AO107" s="196"/>
      <c r="AP107" s="196"/>
      <c r="AQ107" s="197"/>
      <c r="AS107" s="65" t="e">
        <f t="shared" ref="AS107" si="123">IF(O107&gt;=24,DATEVALUE("平成"&amp;O107&amp;"年"&amp;Q107&amp;"月"&amp;S107&amp;"日"),DATEVALUE("令和"&amp;O107&amp;"年"&amp;Q107&amp;"月"&amp;S107&amp;"日"))</f>
        <v>#VALUE!</v>
      </c>
      <c r="AT107" s="201" t="e">
        <f>VLOOKUP(AS107,リスト!$P$2:$Q$5,2,TRUE)</f>
        <v>#VALUE!</v>
      </c>
      <c r="AU107" s="178"/>
      <c r="AV107" s="291">
        <f t="shared" ref="AV107" si="124">IFERROR(ROUNDDOWN(AH107*AL107/100,0),0)</f>
        <v>0</v>
      </c>
    </row>
    <row r="108" spans="1:48" ht="13.8" customHeight="1">
      <c r="A108" s="288"/>
      <c r="B108" s="293"/>
      <c r="C108" s="163"/>
      <c r="D108" s="164"/>
      <c r="E108" s="164"/>
      <c r="F108" s="164"/>
      <c r="G108" s="164"/>
      <c r="H108" s="164"/>
      <c r="I108" s="165"/>
      <c r="J108" s="166"/>
      <c r="K108" s="164"/>
      <c r="L108" s="164"/>
      <c r="M108" s="164"/>
      <c r="N108" s="165"/>
      <c r="O108" s="10"/>
      <c r="P108" s="15" t="s">
        <v>15</v>
      </c>
      <c r="Q108" s="10"/>
      <c r="R108" s="15" t="s">
        <v>16</v>
      </c>
      <c r="S108" s="10"/>
      <c r="T108" s="205" t="s">
        <v>19</v>
      </c>
      <c r="U108" s="205"/>
      <c r="V108" s="182"/>
      <c r="W108" s="183"/>
      <c r="X108" s="183"/>
      <c r="Y108" s="184"/>
      <c r="Z108" s="182"/>
      <c r="AA108" s="183"/>
      <c r="AB108" s="183"/>
      <c r="AC108" s="184"/>
      <c r="AD108" s="182"/>
      <c r="AE108" s="183"/>
      <c r="AF108" s="183"/>
      <c r="AG108" s="184"/>
      <c r="AH108" s="188"/>
      <c r="AI108" s="189"/>
      <c r="AJ108" s="189"/>
      <c r="AK108" s="190"/>
      <c r="AL108" s="193"/>
      <c r="AM108" s="194"/>
      <c r="AN108" s="198"/>
      <c r="AO108" s="199"/>
      <c r="AP108" s="199"/>
      <c r="AQ108" s="200"/>
      <c r="AS108" s="65"/>
      <c r="AT108" s="201"/>
      <c r="AU108" s="178"/>
      <c r="AV108" s="291"/>
    </row>
    <row r="109" spans="1:48" ht="13.8" customHeight="1">
      <c r="A109" s="287" t="s">
        <v>144</v>
      </c>
      <c r="B109" s="292"/>
      <c r="C109" s="159"/>
      <c r="D109" s="160"/>
      <c r="E109" s="160"/>
      <c r="F109" s="160"/>
      <c r="G109" s="160"/>
      <c r="H109" s="160"/>
      <c r="I109" s="161"/>
      <c r="J109" s="162"/>
      <c r="K109" s="160"/>
      <c r="L109" s="160"/>
      <c r="M109" s="160"/>
      <c r="N109" s="161"/>
      <c r="O109" s="9"/>
      <c r="P109" s="14" t="s">
        <v>15</v>
      </c>
      <c r="Q109" s="9"/>
      <c r="R109" s="14" t="s">
        <v>16</v>
      </c>
      <c r="S109" s="9"/>
      <c r="T109" s="204" t="s">
        <v>17</v>
      </c>
      <c r="U109" s="204"/>
      <c r="V109" s="179"/>
      <c r="W109" s="180"/>
      <c r="X109" s="180"/>
      <c r="Y109" s="181"/>
      <c r="Z109" s="179"/>
      <c r="AA109" s="180"/>
      <c r="AB109" s="180"/>
      <c r="AC109" s="181"/>
      <c r="AD109" s="179"/>
      <c r="AE109" s="180"/>
      <c r="AF109" s="180"/>
      <c r="AG109" s="181"/>
      <c r="AH109" s="185">
        <f>IFERROR(IF(AT109="②",ROUNDDOWN((V109+Z109-AD109)*105/108,0),V109+Z109-AD109),0)</f>
        <v>0</v>
      </c>
      <c r="AI109" s="186"/>
      <c r="AJ109" s="186"/>
      <c r="AK109" s="187"/>
      <c r="AL109" s="191" t="str">
        <f>IFERROR(INDEX(リスト!$E$2:$H$10,MATCH(B109,リスト!$D$2:$D$10,0),MATCH(AS109,リスト!$E$1:$H$1,1)),"")</f>
        <v/>
      </c>
      <c r="AM109" s="192"/>
      <c r="AN109" s="195">
        <f t="shared" ref="AN109" si="125">IFERROR(IF(A109="〇",AU109,AV109),"")</f>
        <v>0</v>
      </c>
      <c r="AO109" s="196"/>
      <c r="AP109" s="196"/>
      <c r="AQ109" s="197"/>
      <c r="AS109" s="65" t="e">
        <f t="shared" ref="AS109" si="126">IF(O109&gt;=24,DATEVALUE("平成"&amp;O109&amp;"年"&amp;Q109&amp;"月"&amp;S109&amp;"日"),DATEVALUE("令和"&amp;O109&amp;"年"&amp;Q109&amp;"月"&amp;S109&amp;"日"))</f>
        <v>#VALUE!</v>
      </c>
      <c r="AT109" s="201" t="e">
        <f>VLOOKUP(AS109,リスト!$P$2:$Q$5,2,TRUE)</f>
        <v>#VALUE!</v>
      </c>
      <c r="AU109" s="178"/>
      <c r="AV109" s="291">
        <f t="shared" ref="AV109" si="127">IFERROR(ROUNDDOWN(AH109*AL109/100,0),0)</f>
        <v>0</v>
      </c>
    </row>
    <row r="110" spans="1:48" ht="13.8" customHeight="1">
      <c r="A110" s="288"/>
      <c r="B110" s="293"/>
      <c r="C110" s="163"/>
      <c r="D110" s="164"/>
      <c r="E110" s="164"/>
      <c r="F110" s="164"/>
      <c r="G110" s="164"/>
      <c r="H110" s="164"/>
      <c r="I110" s="165"/>
      <c r="J110" s="166"/>
      <c r="K110" s="164"/>
      <c r="L110" s="164"/>
      <c r="M110" s="164"/>
      <c r="N110" s="165"/>
      <c r="O110" s="10"/>
      <c r="P110" s="16" t="s">
        <v>15</v>
      </c>
      <c r="Q110" s="10"/>
      <c r="R110" s="16" t="s">
        <v>16</v>
      </c>
      <c r="S110" s="10"/>
      <c r="T110" s="206" t="s">
        <v>19</v>
      </c>
      <c r="U110" s="206"/>
      <c r="V110" s="182"/>
      <c r="W110" s="183"/>
      <c r="X110" s="183"/>
      <c r="Y110" s="184"/>
      <c r="Z110" s="182"/>
      <c r="AA110" s="183"/>
      <c r="AB110" s="183"/>
      <c r="AC110" s="184"/>
      <c r="AD110" s="182"/>
      <c r="AE110" s="183"/>
      <c r="AF110" s="183"/>
      <c r="AG110" s="184"/>
      <c r="AH110" s="188"/>
      <c r="AI110" s="189"/>
      <c r="AJ110" s="189"/>
      <c r="AK110" s="190"/>
      <c r="AL110" s="193"/>
      <c r="AM110" s="194"/>
      <c r="AN110" s="198"/>
      <c r="AO110" s="199"/>
      <c r="AP110" s="199"/>
      <c r="AQ110" s="200"/>
      <c r="AS110" s="65"/>
      <c r="AT110" s="201"/>
      <c r="AU110" s="178"/>
      <c r="AV110" s="291"/>
    </row>
    <row r="111" spans="1:48" ht="13.8" customHeight="1">
      <c r="A111" s="287" t="s">
        <v>144</v>
      </c>
      <c r="B111" s="292"/>
      <c r="C111" s="159"/>
      <c r="D111" s="160"/>
      <c r="E111" s="160"/>
      <c r="F111" s="160"/>
      <c r="G111" s="160"/>
      <c r="H111" s="160"/>
      <c r="I111" s="161"/>
      <c r="J111" s="162"/>
      <c r="K111" s="160"/>
      <c r="L111" s="160"/>
      <c r="M111" s="160"/>
      <c r="N111" s="161"/>
      <c r="O111" s="9"/>
      <c r="P111" s="15" t="s">
        <v>15</v>
      </c>
      <c r="Q111" s="9"/>
      <c r="R111" s="15" t="s">
        <v>16</v>
      </c>
      <c r="S111" s="9"/>
      <c r="T111" s="205" t="s">
        <v>17</v>
      </c>
      <c r="U111" s="205"/>
      <c r="V111" s="179"/>
      <c r="W111" s="180"/>
      <c r="X111" s="180"/>
      <c r="Y111" s="181"/>
      <c r="Z111" s="179"/>
      <c r="AA111" s="180"/>
      <c r="AB111" s="180"/>
      <c r="AC111" s="181"/>
      <c r="AD111" s="179"/>
      <c r="AE111" s="180"/>
      <c r="AF111" s="180"/>
      <c r="AG111" s="181"/>
      <c r="AH111" s="185">
        <f>IFERROR(IF(AT111="②",ROUNDDOWN((V111+Z111-AD111)*105/108,0),V111+Z111-AD111),0)</f>
        <v>0</v>
      </c>
      <c r="AI111" s="186"/>
      <c r="AJ111" s="186"/>
      <c r="AK111" s="187"/>
      <c r="AL111" s="191" t="str">
        <f>IFERROR(INDEX(リスト!$E$2:$H$10,MATCH(B111,リスト!$D$2:$D$10,0),MATCH(AS111,リスト!$E$1:$H$1,1)),"")</f>
        <v/>
      </c>
      <c r="AM111" s="192"/>
      <c r="AN111" s="195">
        <f t="shared" ref="AN111" si="128">IFERROR(IF(A111="〇",AU111,AV111),"")</f>
        <v>0</v>
      </c>
      <c r="AO111" s="196"/>
      <c r="AP111" s="196"/>
      <c r="AQ111" s="197"/>
      <c r="AS111" s="65" t="e">
        <f t="shared" ref="AS111" si="129">IF(O111&gt;=24,DATEVALUE("平成"&amp;O111&amp;"年"&amp;Q111&amp;"月"&amp;S111&amp;"日"),DATEVALUE("令和"&amp;O111&amp;"年"&amp;Q111&amp;"月"&amp;S111&amp;"日"))</f>
        <v>#VALUE!</v>
      </c>
      <c r="AT111" s="201" t="e">
        <f>VLOOKUP(AS111,リスト!$P$2:$Q$5,2,TRUE)</f>
        <v>#VALUE!</v>
      </c>
      <c r="AU111" s="178"/>
      <c r="AV111" s="291">
        <f t="shared" ref="AV111" si="130">IFERROR(ROUNDDOWN(AH111*AL111/100,0),0)</f>
        <v>0</v>
      </c>
    </row>
    <row r="112" spans="1:48" ht="13.8" customHeight="1">
      <c r="A112" s="288"/>
      <c r="B112" s="293"/>
      <c r="C112" s="163"/>
      <c r="D112" s="164"/>
      <c r="E112" s="164"/>
      <c r="F112" s="164"/>
      <c r="G112" s="164"/>
      <c r="H112" s="164"/>
      <c r="I112" s="165"/>
      <c r="J112" s="166"/>
      <c r="K112" s="164"/>
      <c r="L112" s="164"/>
      <c r="M112" s="164"/>
      <c r="N112" s="165"/>
      <c r="O112" s="10"/>
      <c r="P112" s="16" t="s">
        <v>15</v>
      </c>
      <c r="Q112" s="10"/>
      <c r="R112" s="16" t="s">
        <v>16</v>
      </c>
      <c r="S112" s="10"/>
      <c r="T112" s="206" t="s">
        <v>19</v>
      </c>
      <c r="U112" s="206"/>
      <c r="V112" s="182"/>
      <c r="W112" s="183"/>
      <c r="X112" s="183"/>
      <c r="Y112" s="184"/>
      <c r="Z112" s="182"/>
      <c r="AA112" s="183"/>
      <c r="AB112" s="183"/>
      <c r="AC112" s="184"/>
      <c r="AD112" s="182"/>
      <c r="AE112" s="183"/>
      <c r="AF112" s="183"/>
      <c r="AG112" s="184"/>
      <c r="AH112" s="188"/>
      <c r="AI112" s="189"/>
      <c r="AJ112" s="189"/>
      <c r="AK112" s="190"/>
      <c r="AL112" s="193"/>
      <c r="AM112" s="194"/>
      <c r="AN112" s="198"/>
      <c r="AO112" s="199"/>
      <c r="AP112" s="199"/>
      <c r="AQ112" s="200"/>
      <c r="AS112" s="65"/>
      <c r="AT112" s="201"/>
      <c r="AU112" s="178"/>
      <c r="AV112" s="291"/>
    </row>
    <row r="113" spans="1:48" ht="13.8" customHeight="1">
      <c r="A113" s="287" t="s">
        <v>144</v>
      </c>
      <c r="B113" s="202"/>
      <c r="C113" s="159"/>
      <c r="D113" s="160"/>
      <c r="E113" s="160"/>
      <c r="F113" s="160"/>
      <c r="G113" s="160"/>
      <c r="H113" s="160"/>
      <c r="I113" s="161"/>
      <c r="J113" s="162"/>
      <c r="K113" s="160"/>
      <c r="L113" s="160"/>
      <c r="M113" s="160"/>
      <c r="N113" s="161"/>
      <c r="O113" s="9"/>
      <c r="P113" s="14" t="s">
        <v>15</v>
      </c>
      <c r="Q113" s="9"/>
      <c r="R113" s="14" t="s">
        <v>16</v>
      </c>
      <c r="S113" s="9"/>
      <c r="T113" s="204" t="s">
        <v>17</v>
      </c>
      <c r="U113" s="204"/>
      <c r="V113" s="179"/>
      <c r="W113" s="180"/>
      <c r="X113" s="180"/>
      <c r="Y113" s="181"/>
      <c r="Z113" s="179"/>
      <c r="AA113" s="180"/>
      <c r="AB113" s="180"/>
      <c r="AC113" s="181"/>
      <c r="AD113" s="179"/>
      <c r="AE113" s="180"/>
      <c r="AF113" s="180"/>
      <c r="AG113" s="181"/>
      <c r="AH113" s="185">
        <f>IFERROR(IF(AT113="②",ROUNDDOWN((V113+Z113-AD113)*105/108,0),V113+Z113-AD113),0)</f>
        <v>0</v>
      </c>
      <c r="AI113" s="186"/>
      <c r="AJ113" s="186"/>
      <c r="AK113" s="187"/>
      <c r="AL113" s="191" t="str">
        <f>IFERROR(INDEX(リスト!$E$2:$H$10,MATCH(B113,リスト!$D$2:$D$10,0),MATCH(AS113,リスト!$E$1:$H$1,1)),"")</f>
        <v/>
      </c>
      <c r="AM113" s="192"/>
      <c r="AN113" s="195">
        <f t="shared" ref="AN113" si="131">IFERROR(IF(A113="〇",AU113,AV113),"")</f>
        <v>0</v>
      </c>
      <c r="AO113" s="196"/>
      <c r="AP113" s="196"/>
      <c r="AQ113" s="197"/>
      <c r="AS113" s="65" t="e">
        <f t="shared" ref="AS113" si="132">IF(O113&gt;=24,DATEVALUE("平成"&amp;O113&amp;"年"&amp;Q113&amp;"月"&amp;S113&amp;"日"),DATEVALUE("令和"&amp;O113&amp;"年"&amp;Q113&amp;"月"&amp;S113&amp;"日"))</f>
        <v>#VALUE!</v>
      </c>
      <c r="AT113" s="201" t="e">
        <f>VLOOKUP(AS113,リスト!$P$2:$Q$5,2,TRUE)</f>
        <v>#VALUE!</v>
      </c>
      <c r="AU113" s="178"/>
      <c r="AV113" s="291">
        <f t="shared" ref="AV113" si="133">IFERROR(ROUNDDOWN(AH113*AL113/100,0),0)</f>
        <v>0</v>
      </c>
    </row>
    <row r="114" spans="1:48" ht="13.8" customHeight="1">
      <c r="A114" s="288"/>
      <c r="B114" s="203"/>
      <c r="C114" s="163"/>
      <c r="D114" s="164"/>
      <c r="E114" s="164"/>
      <c r="F114" s="164"/>
      <c r="G114" s="164"/>
      <c r="H114" s="164"/>
      <c r="I114" s="165"/>
      <c r="J114" s="166"/>
      <c r="K114" s="164"/>
      <c r="L114" s="164"/>
      <c r="M114" s="164"/>
      <c r="N114" s="165"/>
      <c r="O114" s="10"/>
      <c r="P114" s="15" t="s">
        <v>15</v>
      </c>
      <c r="Q114" s="10"/>
      <c r="R114" s="15" t="s">
        <v>16</v>
      </c>
      <c r="S114" s="10"/>
      <c r="T114" s="205" t="s">
        <v>19</v>
      </c>
      <c r="U114" s="205"/>
      <c r="V114" s="182"/>
      <c r="W114" s="183"/>
      <c r="X114" s="183"/>
      <c r="Y114" s="184"/>
      <c r="Z114" s="182"/>
      <c r="AA114" s="183"/>
      <c r="AB114" s="183"/>
      <c r="AC114" s="184"/>
      <c r="AD114" s="182"/>
      <c r="AE114" s="183"/>
      <c r="AF114" s="183"/>
      <c r="AG114" s="184"/>
      <c r="AH114" s="188"/>
      <c r="AI114" s="189"/>
      <c r="AJ114" s="189"/>
      <c r="AK114" s="190"/>
      <c r="AL114" s="193"/>
      <c r="AM114" s="194"/>
      <c r="AN114" s="198"/>
      <c r="AO114" s="199"/>
      <c r="AP114" s="199"/>
      <c r="AQ114" s="200"/>
      <c r="AS114" s="65"/>
      <c r="AT114" s="201"/>
      <c r="AU114" s="178"/>
      <c r="AV114" s="291"/>
    </row>
    <row r="115" spans="1:48" ht="13.8" customHeight="1">
      <c r="A115" s="287" t="s">
        <v>144</v>
      </c>
      <c r="B115" s="202"/>
      <c r="C115" s="159"/>
      <c r="D115" s="160"/>
      <c r="E115" s="160"/>
      <c r="F115" s="160"/>
      <c r="G115" s="160"/>
      <c r="H115" s="160"/>
      <c r="I115" s="161"/>
      <c r="J115" s="162"/>
      <c r="K115" s="160"/>
      <c r="L115" s="160"/>
      <c r="M115" s="160"/>
      <c r="N115" s="161"/>
      <c r="O115" s="9"/>
      <c r="P115" s="14" t="s">
        <v>15</v>
      </c>
      <c r="Q115" s="9"/>
      <c r="R115" s="14" t="s">
        <v>16</v>
      </c>
      <c r="S115" s="9"/>
      <c r="T115" s="204" t="s">
        <v>17</v>
      </c>
      <c r="U115" s="204"/>
      <c r="V115" s="179"/>
      <c r="W115" s="180"/>
      <c r="X115" s="180"/>
      <c r="Y115" s="181"/>
      <c r="Z115" s="179"/>
      <c r="AA115" s="180"/>
      <c r="AB115" s="180"/>
      <c r="AC115" s="181"/>
      <c r="AD115" s="179"/>
      <c r="AE115" s="180"/>
      <c r="AF115" s="180"/>
      <c r="AG115" s="181"/>
      <c r="AH115" s="185">
        <f>IFERROR(IF(AT115="②",ROUNDDOWN((V115+Z115-AD115)*105/108,0),V115+Z115-AD115),0)</f>
        <v>0</v>
      </c>
      <c r="AI115" s="186"/>
      <c r="AJ115" s="186"/>
      <c r="AK115" s="187"/>
      <c r="AL115" s="191" t="str">
        <f>IFERROR(INDEX(リスト!$E$2:$H$10,MATCH(B115,リスト!$D$2:$D$10,0),MATCH(AS115,リスト!$E$1:$H$1,1)),"")</f>
        <v/>
      </c>
      <c r="AM115" s="192"/>
      <c r="AN115" s="195">
        <f t="shared" ref="AN115" si="134">IFERROR(IF(A115="〇",AU115,AV115),"")</f>
        <v>0</v>
      </c>
      <c r="AO115" s="196"/>
      <c r="AP115" s="196"/>
      <c r="AQ115" s="197"/>
      <c r="AS115" s="65" t="e">
        <f t="shared" ref="AS115" si="135">IF(O115&gt;=24,DATEVALUE("平成"&amp;O115&amp;"年"&amp;Q115&amp;"月"&amp;S115&amp;"日"),DATEVALUE("令和"&amp;O115&amp;"年"&amp;Q115&amp;"月"&amp;S115&amp;"日"))</f>
        <v>#VALUE!</v>
      </c>
      <c r="AT115" s="201" t="e">
        <f>VLOOKUP(AS115,リスト!$P$2:$Q$5,2,TRUE)</f>
        <v>#VALUE!</v>
      </c>
      <c r="AU115" s="178"/>
      <c r="AV115" s="291">
        <f t="shared" ref="AV115" si="136">IFERROR(ROUNDDOWN(AH115*AL115/100,0),0)</f>
        <v>0</v>
      </c>
    </row>
    <row r="116" spans="1:48" ht="13.8" customHeight="1">
      <c r="A116" s="288"/>
      <c r="B116" s="203"/>
      <c r="C116" s="163"/>
      <c r="D116" s="164"/>
      <c r="E116" s="164"/>
      <c r="F116" s="164"/>
      <c r="G116" s="164"/>
      <c r="H116" s="164"/>
      <c r="I116" s="165"/>
      <c r="J116" s="166"/>
      <c r="K116" s="164"/>
      <c r="L116" s="164"/>
      <c r="M116" s="164"/>
      <c r="N116" s="165"/>
      <c r="O116" s="10"/>
      <c r="P116" s="15" t="s">
        <v>15</v>
      </c>
      <c r="Q116" s="10"/>
      <c r="R116" s="15" t="s">
        <v>16</v>
      </c>
      <c r="S116" s="10"/>
      <c r="T116" s="205" t="s">
        <v>19</v>
      </c>
      <c r="U116" s="205"/>
      <c r="V116" s="182"/>
      <c r="W116" s="183"/>
      <c r="X116" s="183"/>
      <c r="Y116" s="184"/>
      <c r="Z116" s="182"/>
      <c r="AA116" s="183"/>
      <c r="AB116" s="183"/>
      <c r="AC116" s="184"/>
      <c r="AD116" s="182"/>
      <c r="AE116" s="183"/>
      <c r="AF116" s="183"/>
      <c r="AG116" s="184"/>
      <c r="AH116" s="188"/>
      <c r="AI116" s="189"/>
      <c r="AJ116" s="189"/>
      <c r="AK116" s="190"/>
      <c r="AL116" s="193"/>
      <c r="AM116" s="194"/>
      <c r="AN116" s="198"/>
      <c r="AO116" s="199"/>
      <c r="AP116" s="199"/>
      <c r="AQ116" s="200"/>
      <c r="AS116" s="65"/>
      <c r="AT116" s="201"/>
      <c r="AU116" s="178"/>
      <c r="AV116" s="291"/>
    </row>
    <row r="117" spans="1:48" ht="13.8" customHeight="1">
      <c r="A117" s="287" t="s">
        <v>144</v>
      </c>
      <c r="B117" s="202"/>
      <c r="C117" s="159"/>
      <c r="D117" s="160"/>
      <c r="E117" s="160"/>
      <c r="F117" s="160"/>
      <c r="G117" s="160"/>
      <c r="H117" s="160"/>
      <c r="I117" s="161"/>
      <c r="J117" s="162"/>
      <c r="K117" s="160"/>
      <c r="L117" s="160"/>
      <c r="M117" s="160"/>
      <c r="N117" s="161"/>
      <c r="O117" s="9"/>
      <c r="P117" s="14" t="s">
        <v>15</v>
      </c>
      <c r="Q117" s="9"/>
      <c r="R117" s="14" t="s">
        <v>16</v>
      </c>
      <c r="S117" s="9"/>
      <c r="T117" s="204" t="s">
        <v>17</v>
      </c>
      <c r="U117" s="204"/>
      <c r="V117" s="179"/>
      <c r="W117" s="180"/>
      <c r="X117" s="180"/>
      <c r="Y117" s="181"/>
      <c r="Z117" s="179"/>
      <c r="AA117" s="180"/>
      <c r="AB117" s="180"/>
      <c r="AC117" s="181"/>
      <c r="AD117" s="179"/>
      <c r="AE117" s="180"/>
      <c r="AF117" s="180"/>
      <c r="AG117" s="181"/>
      <c r="AH117" s="185">
        <f>IFERROR(IF(AT117="②",ROUNDDOWN((V117+Z117-AD117)*105/108,0),V117+Z117-AD117),0)</f>
        <v>0</v>
      </c>
      <c r="AI117" s="186"/>
      <c r="AJ117" s="186"/>
      <c r="AK117" s="187"/>
      <c r="AL117" s="191" t="str">
        <f>IFERROR(INDEX(リスト!$E$2:$H$10,MATCH(B117,リスト!$D$2:$D$10,0),MATCH(AS117,リスト!$E$1:$H$1,1)),"")</f>
        <v/>
      </c>
      <c r="AM117" s="192"/>
      <c r="AN117" s="195">
        <f t="shared" ref="AN117" si="137">IFERROR(IF(A117="〇",AU117,AV117),"")</f>
        <v>0</v>
      </c>
      <c r="AO117" s="196"/>
      <c r="AP117" s="196"/>
      <c r="AQ117" s="197"/>
      <c r="AS117" s="65" t="e">
        <f t="shared" ref="AS117" si="138">IF(O117&gt;=24,DATEVALUE("平成"&amp;O117&amp;"年"&amp;Q117&amp;"月"&amp;S117&amp;"日"),DATEVALUE("令和"&amp;O117&amp;"年"&amp;Q117&amp;"月"&amp;S117&amp;"日"))</f>
        <v>#VALUE!</v>
      </c>
      <c r="AT117" s="201" t="e">
        <f>VLOOKUP(AS117,リスト!$P$2:$Q$5,2,TRUE)</f>
        <v>#VALUE!</v>
      </c>
      <c r="AU117" s="178"/>
      <c r="AV117" s="291">
        <f t="shared" ref="AV117" si="139">IFERROR(ROUNDDOWN(AH117*AL117/100,0),0)</f>
        <v>0</v>
      </c>
    </row>
    <row r="118" spans="1:48" ht="13.8" customHeight="1">
      <c r="A118" s="288"/>
      <c r="B118" s="203"/>
      <c r="C118" s="163"/>
      <c r="D118" s="164"/>
      <c r="E118" s="164"/>
      <c r="F118" s="164"/>
      <c r="G118" s="164"/>
      <c r="H118" s="164"/>
      <c r="I118" s="165"/>
      <c r="J118" s="166"/>
      <c r="K118" s="164"/>
      <c r="L118" s="164"/>
      <c r="M118" s="164"/>
      <c r="N118" s="165"/>
      <c r="O118" s="10"/>
      <c r="P118" s="16" t="s">
        <v>15</v>
      </c>
      <c r="Q118" s="10"/>
      <c r="R118" s="16" t="s">
        <v>16</v>
      </c>
      <c r="S118" s="10"/>
      <c r="T118" s="206" t="s">
        <v>19</v>
      </c>
      <c r="U118" s="206"/>
      <c r="V118" s="182"/>
      <c r="W118" s="183"/>
      <c r="X118" s="183"/>
      <c r="Y118" s="184"/>
      <c r="Z118" s="182"/>
      <c r="AA118" s="183"/>
      <c r="AB118" s="183"/>
      <c r="AC118" s="184"/>
      <c r="AD118" s="182"/>
      <c r="AE118" s="183"/>
      <c r="AF118" s="183"/>
      <c r="AG118" s="184"/>
      <c r="AH118" s="188"/>
      <c r="AI118" s="189"/>
      <c r="AJ118" s="189"/>
      <c r="AK118" s="190"/>
      <c r="AL118" s="193"/>
      <c r="AM118" s="194"/>
      <c r="AN118" s="198"/>
      <c r="AO118" s="199"/>
      <c r="AP118" s="199"/>
      <c r="AQ118" s="200"/>
      <c r="AS118" s="65"/>
      <c r="AT118" s="201"/>
      <c r="AU118" s="178"/>
      <c r="AV118" s="291"/>
    </row>
    <row r="119" spans="1:48" ht="13.8" customHeight="1">
      <c r="A119" s="287" t="s">
        <v>144</v>
      </c>
      <c r="B119" s="202"/>
      <c r="C119" s="159"/>
      <c r="D119" s="160"/>
      <c r="E119" s="160"/>
      <c r="F119" s="160"/>
      <c r="G119" s="160"/>
      <c r="H119" s="160"/>
      <c r="I119" s="161"/>
      <c r="J119" s="162"/>
      <c r="K119" s="160"/>
      <c r="L119" s="160"/>
      <c r="M119" s="160"/>
      <c r="N119" s="161"/>
      <c r="O119" s="9"/>
      <c r="P119" s="15" t="s">
        <v>15</v>
      </c>
      <c r="Q119" s="9"/>
      <c r="R119" s="15" t="s">
        <v>16</v>
      </c>
      <c r="S119" s="9"/>
      <c r="T119" s="205" t="s">
        <v>17</v>
      </c>
      <c r="U119" s="205"/>
      <c r="V119" s="179"/>
      <c r="W119" s="180"/>
      <c r="X119" s="180"/>
      <c r="Y119" s="181"/>
      <c r="Z119" s="179"/>
      <c r="AA119" s="180"/>
      <c r="AB119" s="180"/>
      <c r="AC119" s="181"/>
      <c r="AD119" s="179"/>
      <c r="AE119" s="180"/>
      <c r="AF119" s="180"/>
      <c r="AG119" s="181"/>
      <c r="AH119" s="185">
        <f>IFERROR(IF(AT119="②",ROUNDDOWN((V119+Z119-AD119)*105/108,0),V119+Z119-AD119),0)</f>
        <v>0</v>
      </c>
      <c r="AI119" s="186"/>
      <c r="AJ119" s="186"/>
      <c r="AK119" s="187"/>
      <c r="AL119" s="191" t="str">
        <f>IFERROR(INDEX(リスト!$E$2:$H$10,MATCH(B119,リスト!$D$2:$D$10,0),MATCH(AS119,リスト!$E$1:$H$1,1)),"")</f>
        <v/>
      </c>
      <c r="AM119" s="192"/>
      <c r="AN119" s="195">
        <f t="shared" ref="AN119" si="140">IFERROR(IF(A119="〇",AU119,AV119),"")</f>
        <v>0</v>
      </c>
      <c r="AO119" s="196"/>
      <c r="AP119" s="196"/>
      <c r="AQ119" s="197"/>
      <c r="AS119" s="65" t="e">
        <f t="shared" ref="AS119" si="141">IF(O119&gt;=24,DATEVALUE("平成"&amp;O119&amp;"年"&amp;Q119&amp;"月"&amp;S119&amp;"日"),DATEVALUE("令和"&amp;O119&amp;"年"&amp;Q119&amp;"月"&amp;S119&amp;"日"))</f>
        <v>#VALUE!</v>
      </c>
      <c r="AT119" s="201" t="e">
        <f>VLOOKUP(AS119,リスト!$P$2:$Q$5,2,TRUE)</f>
        <v>#VALUE!</v>
      </c>
      <c r="AU119" s="178"/>
      <c r="AV119" s="291">
        <f t="shared" ref="AV119" si="142">IFERROR(ROUNDDOWN(AH119*AL119/100,0),0)</f>
        <v>0</v>
      </c>
    </row>
    <row r="120" spans="1:48" ht="13.8" customHeight="1">
      <c r="A120" s="288"/>
      <c r="B120" s="203"/>
      <c r="C120" s="163"/>
      <c r="D120" s="164"/>
      <c r="E120" s="164"/>
      <c r="F120" s="164"/>
      <c r="G120" s="164"/>
      <c r="H120" s="164"/>
      <c r="I120" s="165"/>
      <c r="J120" s="166"/>
      <c r="K120" s="164"/>
      <c r="L120" s="164"/>
      <c r="M120" s="164"/>
      <c r="N120" s="165"/>
      <c r="O120" s="10"/>
      <c r="P120" s="16" t="s">
        <v>15</v>
      </c>
      <c r="Q120" s="10"/>
      <c r="R120" s="16" t="s">
        <v>16</v>
      </c>
      <c r="S120" s="10"/>
      <c r="T120" s="206" t="s">
        <v>19</v>
      </c>
      <c r="U120" s="206"/>
      <c r="V120" s="182"/>
      <c r="W120" s="183"/>
      <c r="X120" s="183"/>
      <c r="Y120" s="184"/>
      <c r="Z120" s="182"/>
      <c r="AA120" s="183"/>
      <c r="AB120" s="183"/>
      <c r="AC120" s="184"/>
      <c r="AD120" s="182"/>
      <c r="AE120" s="183"/>
      <c r="AF120" s="183"/>
      <c r="AG120" s="184"/>
      <c r="AH120" s="188"/>
      <c r="AI120" s="189"/>
      <c r="AJ120" s="189"/>
      <c r="AK120" s="190"/>
      <c r="AL120" s="193"/>
      <c r="AM120" s="194"/>
      <c r="AN120" s="198"/>
      <c r="AO120" s="199"/>
      <c r="AP120" s="199"/>
      <c r="AQ120" s="200"/>
      <c r="AS120" s="65"/>
      <c r="AT120" s="201"/>
      <c r="AU120" s="178"/>
      <c r="AV120" s="291"/>
    </row>
    <row r="121" spans="1:48" ht="13.8" customHeight="1">
      <c r="A121" s="287" t="s">
        <v>144</v>
      </c>
      <c r="B121" s="202"/>
      <c r="C121" s="159"/>
      <c r="D121" s="160"/>
      <c r="E121" s="160"/>
      <c r="F121" s="160"/>
      <c r="G121" s="160"/>
      <c r="H121" s="160"/>
      <c r="I121" s="161"/>
      <c r="J121" s="162"/>
      <c r="K121" s="160"/>
      <c r="L121" s="160"/>
      <c r="M121" s="160"/>
      <c r="N121" s="161"/>
      <c r="O121" s="9"/>
      <c r="P121" s="15" t="s">
        <v>15</v>
      </c>
      <c r="Q121" s="9"/>
      <c r="R121" s="15" t="s">
        <v>16</v>
      </c>
      <c r="S121" s="9"/>
      <c r="T121" s="205" t="s">
        <v>17</v>
      </c>
      <c r="U121" s="205"/>
      <c r="V121" s="179"/>
      <c r="W121" s="180"/>
      <c r="X121" s="180"/>
      <c r="Y121" s="181"/>
      <c r="Z121" s="179"/>
      <c r="AA121" s="180"/>
      <c r="AB121" s="180"/>
      <c r="AC121" s="181"/>
      <c r="AD121" s="179"/>
      <c r="AE121" s="180"/>
      <c r="AF121" s="180"/>
      <c r="AG121" s="181"/>
      <c r="AH121" s="185">
        <f>IFERROR(IF(AT121="②",ROUNDDOWN((V121+Z121-AD121)*105/108,0),V121+Z121-AD121),0)</f>
        <v>0</v>
      </c>
      <c r="AI121" s="186"/>
      <c r="AJ121" s="186"/>
      <c r="AK121" s="187"/>
      <c r="AL121" s="191" t="str">
        <f>IFERROR(INDEX(リスト!$E$2:$H$10,MATCH(B121,リスト!$D$2:$D$10,0),MATCH(AS121,リスト!$E$1:$H$1,1)),"")</f>
        <v/>
      </c>
      <c r="AM121" s="192"/>
      <c r="AN121" s="195">
        <f t="shared" ref="AN121" si="143">IFERROR(IF(A121="〇",AU121,AV121),"")</f>
        <v>0</v>
      </c>
      <c r="AO121" s="196"/>
      <c r="AP121" s="196"/>
      <c r="AQ121" s="197"/>
      <c r="AS121" s="65" t="e">
        <f t="shared" ref="AS121" si="144">IF(O121&gt;=24,DATEVALUE("平成"&amp;O121&amp;"年"&amp;Q121&amp;"月"&amp;S121&amp;"日"),DATEVALUE("令和"&amp;O121&amp;"年"&amp;Q121&amp;"月"&amp;S121&amp;"日"))</f>
        <v>#VALUE!</v>
      </c>
      <c r="AT121" s="201" t="e">
        <f>VLOOKUP(AS121,リスト!$P$2:$Q$5,2,TRUE)</f>
        <v>#VALUE!</v>
      </c>
      <c r="AU121" s="178"/>
      <c r="AV121" s="291">
        <f t="shared" ref="AV121" si="145">IFERROR(ROUNDDOWN(AH121*AL121/100,0),0)</f>
        <v>0</v>
      </c>
    </row>
    <row r="122" spans="1:48" ht="13.8" customHeight="1">
      <c r="A122" s="288"/>
      <c r="B122" s="203"/>
      <c r="C122" s="163"/>
      <c r="D122" s="164"/>
      <c r="E122" s="164"/>
      <c r="F122" s="164"/>
      <c r="G122" s="164"/>
      <c r="H122" s="164"/>
      <c r="I122" s="165"/>
      <c r="J122" s="166"/>
      <c r="K122" s="164"/>
      <c r="L122" s="164"/>
      <c r="M122" s="164"/>
      <c r="N122" s="165"/>
      <c r="O122" s="10"/>
      <c r="P122" s="16" t="s">
        <v>15</v>
      </c>
      <c r="Q122" s="10"/>
      <c r="R122" s="16" t="s">
        <v>16</v>
      </c>
      <c r="S122" s="10"/>
      <c r="T122" s="206" t="s">
        <v>19</v>
      </c>
      <c r="U122" s="206"/>
      <c r="V122" s="182"/>
      <c r="W122" s="183"/>
      <c r="X122" s="183"/>
      <c r="Y122" s="184"/>
      <c r="Z122" s="182"/>
      <c r="AA122" s="183"/>
      <c r="AB122" s="183"/>
      <c r="AC122" s="184"/>
      <c r="AD122" s="182"/>
      <c r="AE122" s="183"/>
      <c r="AF122" s="183"/>
      <c r="AG122" s="184"/>
      <c r="AH122" s="188"/>
      <c r="AI122" s="189"/>
      <c r="AJ122" s="189"/>
      <c r="AK122" s="190"/>
      <c r="AL122" s="193"/>
      <c r="AM122" s="194"/>
      <c r="AN122" s="198"/>
      <c r="AO122" s="199"/>
      <c r="AP122" s="199"/>
      <c r="AQ122" s="200"/>
      <c r="AS122" s="65"/>
      <c r="AT122" s="201"/>
      <c r="AU122" s="178"/>
      <c r="AV122" s="291"/>
    </row>
    <row r="123" spans="1:48" ht="13.8" customHeight="1">
      <c r="A123" s="287" t="s">
        <v>144</v>
      </c>
      <c r="B123" s="202"/>
      <c r="C123" s="159"/>
      <c r="D123" s="160"/>
      <c r="E123" s="160"/>
      <c r="F123" s="160"/>
      <c r="G123" s="160"/>
      <c r="H123" s="160"/>
      <c r="I123" s="161"/>
      <c r="J123" s="162"/>
      <c r="K123" s="160"/>
      <c r="L123" s="160"/>
      <c r="M123" s="160"/>
      <c r="N123" s="161"/>
      <c r="O123" s="9"/>
      <c r="P123" s="14" t="s">
        <v>15</v>
      </c>
      <c r="Q123" s="9"/>
      <c r="R123" s="14" t="s">
        <v>16</v>
      </c>
      <c r="S123" s="9"/>
      <c r="T123" s="204" t="s">
        <v>17</v>
      </c>
      <c r="U123" s="204"/>
      <c r="V123" s="179"/>
      <c r="W123" s="180"/>
      <c r="X123" s="180"/>
      <c r="Y123" s="181"/>
      <c r="Z123" s="179"/>
      <c r="AA123" s="180"/>
      <c r="AB123" s="180"/>
      <c r="AC123" s="181"/>
      <c r="AD123" s="179"/>
      <c r="AE123" s="180"/>
      <c r="AF123" s="180"/>
      <c r="AG123" s="181"/>
      <c r="AH123" s="185">
        <f>IFERROR(IF(AT123="②",ROUNDDOWN((V123+Z123-AD123)*105/108,0),V123+Z123-AD123),0)</f>
        <v>0</v>
      </c>
      <c r="AI123" s="186"/>
      <c r="AJ123" s="186"/>
      <c r="AK123" s="187"/>
      <c r="AL123" s="191" t="str">
        <f>IFERROR(INDEX(リスト!$E$2:$H$10,MATCH(B123,リスト!$D$2:$D$10,0),MATCH(AS123,リスト!$E$1:$H$1,1)),"")</f>
        <v/>
      </c>
      <c r="AM123" s="192"/>
      <c r="AN123" s="195">
        <f t="shared" ref="AN123" si="146">IFERROR(IF(A123="〇",AU123,AV123),"")</f>
        <v>0</v>
      </c>
      <c r="AO123" s="196"/>
      <c r="AP123" s="196"/>
      <c r="AQ123" s="197"/>
      <c r="AS123" s="65" t="e">
        <f t="shared" ref="AS123" si="147">IF(O123&gt;=24,DATEVALUE("平成"&amp;O123&amp;"年"&amp;Q123&amp;"月"&amp;S123&amp;"日"),DATEVALUE("令和"&amp;O123&amp;"年"&amp;Q123&amp;"月"&amp;S123&amp;"日"))</f>
        <v>#VALUE!</v>
      </c>
      <c r="AT123" s="201" t="e">
        <f>VLOOKUP(AS123,リスト!$P$2:$Q$5,2,TRUE)</f>
        <v>#VALUE!</v>
      </c>
      <c r="AU123" s="178"/>
      <c r="AV123" s="291">
        <f t="shared" ref="AV123" si="148">IFERROR(ROUNDDOWN(AH123*AL123/100,0),0)</f>
        <v>0</v>
      </c>
    </row>
    <row r="124" spans="1:48" ht="13.8" customHeight="1">
      <c r="A124" s="288"/>
      <c r="B124" s="203"/>
      <c r="C124" s="163"/>
      <c r="D124" s="164"/>
      <c r="E124" s="164"/>
      <c r="F124" s="164"/>
      <c r="G124" s="164"/>
      <c r="H124" s="164"/>
      <c r="I124" s="165"/>
      <c r="J124" s="166"/>
      <c r="K124" s="164"/>
      <c r="L124" s="164"/>
      <c r="M124" s="164"/>
      <c r="N124" s="165"/>
      <c r="O124" s="10"/>
      <c r="P124" s="15" t="s">
        <v>15</v>
      </c>
      <c r="Q124" s="10"/>
      <c r="R124" s="15" t="s">
        <v>16</v>
      </c>
      <c r="S124" s="10"/>
      <c r="T124" s="205" t="s">
        <v>19</v>
      </c>
      <c r="U124" s="205"/>
      <c r="V124" s="182"/>
      <c r="W124" s="183"/>
      <c r="X124" s="183"/>
      <c r="Y124" s="184"/>
      <c r="Z124" s="182"/>
      <c r="AA124" s="183"/>
      <c r="AB124" s="183"/>
      <c r="AC124" s="184"/>
      <c r="AD124" s="182"/>
      <c r="AE124" s="183"/>
      <c r="AF124" s="183"/>
      <c r="AG124" s="184"/>
      <c r="AH124" s="188"/>
      <c r="AI124" s="189"/>
      <c r="AJ124" s="189"/>
      <c r="AK124" s="190"/>
      <c r="AL124" s="193"/>
      <c r="AM124" s="194"/>
      <c r="AN124" s="198"/>
      <c r="AO124" s="199"/>
      <c r="AP124" s="199"/>
      <c r="AQ124" s="200"/>
      <c r="AS124" s="65"/>
      <c r="AT124" s="201"/>
      <c r="AU124" s="178"/>
      <c r="AV124" s="291"/>
    </row>
    <row r="125" spans="1:48" ht="13.8" customHeight="1">
      <c r="A125" s="287" t="s">
        <v>144</v>
      </c>
      <c r="B125" s="202"/>
      <c r="C125" s="159"/>
      <c r="D125" s="160"/>
      <c r="E125" s="160"/>
      <c r="F125" s="160"/>
      <c r="G125" s="160"/>
      <c r="H125" s="160"/>
      <c r="I125" s="161"/>
      <c r="J125" s="162"/>
      <c r="K125" s="160"/>
      <c r="L125" s="160"/>
      <c r="M125" s="160"/>
      <c r="N125" s="161"/>
      <c r="O125" s="9"/>
      <c r="P125" s="14" t="s">
        <v>15</v>
      </c>
      <c r="Q125" s="9"/>
      <c r="R125" s="14" t="s">
        <v>16</v>
      </c>
      <c r="S125" s="9"/>
      <c r="T125" s="204" t="s">
        <v>17</v>
      </c>
      <c r="U125" s="204"/>
      <c r="V125" s="179"/>
      <c r="W125" s="180"/>
      <c r="X125" s="180"/>
      <c r="Y125" s="181"/>
      <c r="Z125" s="179"/>
      <c r="AA125" s="180"/>
      <c r="AB125" s="180"/>
      <c r="AC125" s="181"/>
      <c r="AD125" s="179"/>
      <c r="AE125" s="180"/>
      <c r="AF125" s="180"/>
      <c r="AG125" s="181"/>
      <c r="AH125" s="185">
        <f>IFERROR(IF(AT125="②",ROUNDDOWN((V125+Z125-AD125)*105/108,0),V125+Z125-AD125),0)</f>
        <v>0</v>
      </c>
      <c r="AI125" s="186"/>
      <c r="AJ125" s="186"/>
      <c r="AK125" s="187"/>
      <c r="AL125" s="191" t="str">
        <f>IFERROR(INDEX(リスト!$E$2:$H$10,MATCH(B125,リスト!$D$2:$D$10,0),MATCH(AS125,リスト!$E$1:$H$1,1)),"")</f>
        <v/>
      </c>
      <c r="AM125" s="192"/>
      <c r="AN125" s="195">
        <f t="shared" ref="AN125" si="149">IFERROR(IF(A125="〇",AU125,AV125),"")</f>
        <v>0</v>
      </c>
      <c r="AO125" s="196"/>
      <c r="AP125" s="196"/>
      <c r="AQ125" s="197"/>
      <c r="AS125" s="65" t="e">
        <f t="shared" ref="AS125" si="150">IF(O125&gt;=24,DATEVALUE("平成"&amp;O125&amp;"年"&amp;Q125&amp;"月"&amp;S125&amp;"日"),DATEVALUE("令和"&amp;O125&amp;"年"&amp;Q125&amp;"月"&amp;S125&amp;"日"))</f>
        <v>#VALUE!</v>
      </c>
      <c r="AT125" s="201" t="e">
        <f>VLOOKUP(AS125,リスト!$P$2:$Q$5,2,TRUE)</f>
        <v>#VALUE!</v>
      </c>
      <c r="AU125" s="178"/>
      <c r="AV125" s="291">
        <f t="shared" ref="AV125" si="151">IFERROR(ROUNDDOWN(AH125*AL125/100,0),0)</f>
        <v>0</v>
      </c>
    </row>
    <row r="126" spans="1:48" ht="13.8" customHeight="1">
      <c r="A126" s="288"/>
      <c r="B126" s="203"/>
      <c r="C126" s="163"/>
      <c r="D126" s="164"/>
      <c r="E126" s="164"/>
      <c r="F126" s="164"/>
      <c r="G126" s="164"/>
      <c r="H126" s="164"/>
      <c r="I126" s="165"/>
      <c r="J126" s="166"/>
      <c r="K126" s="164"/>
      <c r="L126" s="164"/>
      <c r="M126" s="164"/>
      <c r="N126" s="165"/>
      <c r="O126" s="10"/>
      <c r="P126" s="15" t="s">
        <v>15</v>
      </c>
      <c r="Q126" s="10"/>
      <c r="R126" s="15" t="s">
        <v>16</v>
      </c>
      <c r="S126" s="10"/>
      <c r="T126" s="205" t="s">
        <v>19</v>
      </c>
      <c r="U126" s="205"/>
      <c r="V126" s="182"/>
      <c r="W126" s="183"/>
      <c r="X126" s="183"/>
      <c r="Y126" s="184"/>
      <c r="Z126" s="182"/>
      <c r="AA126" s="183"/>
      <c r="AB126" s="183"/>
      <c r="AC126" s="184"/>
      <c r="AD126" s="182"/>
      <c r="AE126" s="183"/>
      <c r="AF126" s="183"/>
      <c r="AG126" s="184"/>
      <c r="AH126" s="188"/>
      <c r="AI126" s="189"/>
      <c r="AJ126" s="189"/>
      <c r="AK126" s="190"/>
      <c r="AL126" s="193"/>
      <c r="AM126" s="194"/>
      <c r="AN126" s="198"/>
      <c r="AO126" s="199"/>
      <c r="AP126" s="199"/>
      <c r="AQ126" s="200"/>
      <c r="AS126" s="65"/>
      <c r="AT126" s="201"/>
      <c r="AU126" s="178"/>
      <c r="AV126" s="291"/>
    </row>
    <row r="127" spans="1:48" ht="13.8" customHeight="1">
      <c r="A127" s="287" t="s">
        <v>144</v>
      </c>
      <c r="B127" s="202"/>
      <c r="C127" s="159"/>
      <c r="D127" s="160"/>
      <c r="E127" s="160"/>
      <c r="F127" s="160"/>
      <c r="G127" s="160"/>
      <c r="H127" s="160"/>
      <c r="I127" s="161"/>
      <c r="J127" s="162"/>
      <c r="K127" s="160"/>
      <c r="L127" s="160"/>
      <c r="M127" s="160"/>
      <c r="N127" s="161"/>
      <c r="O127" s="9"/>
      <c r="P127" s="14" t="s">
        <v>15</v>
      </c>
      <c r="Q127" s="9"/>
      <c r="R127" s="14" t="s">
        <v>16</v>
      </c>
      <c r="S127" s="9"/>
      <c r="T127" s="204" t="s">
        <v>17</v>
      </c>
      <c r="U127" s="204"/>
      <c r="V127" s="179"/>
      <c r="W127" s="180"/>
      <c r="X127" s="180"/>
      <c r="Y127" s="181"/>
      <c r="Z127" s="179"/>
      <c r="AA127" s="180"/>
      <c r="AB127" s="180"/>
      <c r="AC127" s="181"/>
      <c r="AD127" s="179"/>
      <c r="AE127" s="180"/>
      <c r="AF127" s="180"/>
      <c r="AG127" s="181"/>
      <c r="AH127" s="185">
        <f>IFERROR(IF(AT127="②",ROUNDDOWN((V127+Z127-AD127)*105/108,0),V127+Z127-AD127),0)</f>
        <v>0</v>
      </c>
      <c r="AI127" s="186"/>
      <c r="AJ127" s="186"/>
      <c r="AK127" s="187"/>
      <c r="AL127" s="191" t="str">
        <f>IFERROR(INDEX(リスト!$E$2:$H$10,MATCH(B127,リスト!$D$2:$D$10,0),MATCH(AS127,リスト!$E$1:$H$1,1)),"")</f>
        <v/>
      </c>
      <c r="AM127" s="192"/>
      <c r="AN127" s="195">
        <f t="shared" ref="AN127" si="152">IFERROR(IF(A127="〇",AU127,AV127),"")</f>
        <v>0</v>
      </c>
      <c r="AO127" s="196"/>
      <c r="AP127" s="196"/>
      <c r="AQ127" s="197"/>
      <c r="AS127" s="65" t="e">
        <f t="shared" ref="AS127" si="153">IF(O127&gt;=24,DATEVALUE("平成"&amp;O127&amp;"年"&amp;Q127&amp;"月"&amp;S127&amp;"日"),DATEVALUE("令和"&amp;O127&amp;"年"&amp;Q127&amp;"月"&amp;S127&amp;"日"))</f>
        <v>#VALUE!</v>
      </c>
      <c r="AT127" s="201" t="e">
        <f>VLOOKUP(AS127,リスト!$P$2:$Q$5,2,TRUE)</f>
        <v>#VALUE!</v>
      </c>
      <c r="AU127" s="178"/>
      <c r="AV127" s="291">
        <f t="shared" ref="AV127" si="154">IFERROR(ROUNDDOWN(AH127*AL127/100,0),0)</f>
        <v>0</v>
      </c>
    </row>
    <row r="128" spans="1:48" ht="13.8" customHeight="1">
      <c r="A128" s="288"/>
      <c r="B128" s="203"/>
      <c r="C128" s="163"/>
      <c r="D128" s="164"/>
      <c r="E128" s="164"/>
      <c r="F128" s="164"/>
      <c r="G128" s="164"/>
      <c r="H128" s="164"/>
      <c r="I128" s="165"/>
      <c r="J128" s="166"/>
      <c r="K128" s="164"/>
      <c r="L128" s="164"/>
      <c r="M128" s="164"/>
      <c r="N128" s="165"/>
      <c r="O128" s="10"/>
      <c r="P128" s="16" t="s">
        <v>15</v>
      </c>
      <c r="Q128" s="10"/>
      <c r="R128" s="16" t="s">
        <v>16</v>
      </c>
      <c r="S128" s="10"/>
      <c r="T128" s="206" t="s">
        <v>19</v>
      </c>
      <c r="U128" s="206"/>
      <c r="V128" s="182"/>
      <c r="W128" s="183"/>
      <c r="X128" s="183"/>
      <c r="Y128" s="184"/>
      <c r="Z128" s="182"/>
      <c r="AA128" s="183"/>
      <c r="AB128" s="183"/>
      <c r="AC128" s="184"/>
      <c r="AD128" s="182"/>
      <c r="AE128" s="183"/>
      <c r="AF128" s="183"/>
      <c r="AG128" s="184"/>
      <c r="AH128" s="188"/>
      <c r="AI128" s="189"/>
      <c r="AJ128" s="189"/>
      <c r="AK128" s="190"/>
      <c r="AL128" s="193"/>
      <c r="AM128" s="194"/>
      <c r="AN128" s="198"/>
      <c r="AO128" s="199"/>
      <c r="AP128" s="199"/>
      <c r="AQ128" s="200"/>
      <c r="AS128" s="65"/>
      <c r="AT128" s="201"/>
      <c r="AU128" s="178"/>
      <c r="AV128" s="291"/>
    </row>
    <row r="129" spans="1:48" ht="13.8" customHeight="1">
      <c r="A129" s="287" t="s">
        <v>144</v>
      </c>
      <c r="B129" s="202"/>
      <c r="C129" s="159"/>
      <c r="D129" s="160"/>
      <c r="E129" s="160"/>
      <c r="F129" s="160"/>
      <c r="G129" s="160"/>
      <c r="H129" s="160"/>
      <c r="I129" s="161"/>
      <c r="J129" s="162"/>
      <c r="K129" s="160"/>
      <c r="L129" s="160"/>
      <c r="M129" s="160"/>
      <c r="N129" s="161"/>
      <c r="O129" s="9"/>
      <c r="P129" s="15" t="s">
        <v>15</v>
      </c>
      <c r="Q129" s="9"/>
      <c r="R129" s="15" t="s">
        <v>16</v>
      </c>
      <c r="S129" s="9"/>
      <c r="T129" s="205" t="s">
        <v>17</v>
      </c>
      <c r="U129" s="205"/>
      <c r="V129" s="179"/>
      <c r="W129" s="180"/>
      <c r="X129" s="180"/>
      <c r="Y129" s="181"/>
      <c r="Z129" s="179"/>
      <c r="AA129" s="180"/>
      <c r="AB129" s="180"/>
      <c r="AC129" s="181"/>
      <c r="AD129" s="179"/>
      <c r="AE129" s="180"/>
      <c r="AF129" s="180"/>
      <c r="AG129" s="181"/>
      <c r="AH129" s="185">
        <f>IFERROR(IF(AT129="②",ROUNDDOWN((V129+Z129-AD129)*105/108,0),V129+Z129-AD129),0)</f>
        <v>0</v>
      </c>
      <c r="AI129" s="186"/>
      <c r="AJ129" s="186"/>
      <c r="AK129" s="187"/>
      <c r="AL129" s="191" t="str">
        <f>IFERROR(INDEX(リスト!$E$2:$H$10,MATCH(B129,リスト!$D$2:$D$10,0),MATCH(AS129,リスト!$E$1:$H$1,1)),"")</f>
        <v/>
      </c>
      <c r="AM129" s="192"/>
      <c r="AN129" s="195">
        <f t="shared" ref="AN129" si="155">IFERROR(IF(A129="〇",AU129,AV129),"")</f>
        <v>0</v>
      </c>
      <c r="AO129" s="196"/>
      <c r="AP129" s="196"/>
      <c r="AQ129" s="197"/>
      <c r="AS129" s="65" t="e">
        <f t="shared" ref="AS129" si="156">IF(O129&gt;=24,DATEVALUE("平成"&amp;O129&amp;"年"&amp;Q129&amp;"月"&amp;S129&amp;"日"),DATEVALUE("令和"&amp;O129&amp;"年"&amp;Q129&amp;"月"&amp;S129&amp;"日"))</f>
        <v>#VALUE!</v>
      </c>
      <c r="AT129" s="201" t="e">
        <f>VLOOKUP(AS129,リスト!$P$2:$Q$5,2,TRUE)</f>
        <v>#VALUE!</v>
      </c>
      <c r="AU129" s="178"/>
      <c r="AV129" s="291">
        <f t="shared" ref="AV129" si="157">IFERROR(ROUNDDOWN(AH129*AL129/100,0),0)</f>
        <v>0</v>
      </c>
    </row>
    <row r="130" spans="1:48" ht="13.8" customHeight="1">
      <c r="A130" s="288"/>
      <c r="B130" s="203"/>
      <c r="C130" s="163"/>
      <c r="D130" s="164"/>
      <c r="E130" s="164"/>
      <c r="F130" s="164"/>
      <c r="G130" s="164"/>
      <c r="H130" s="164"/>
      <c r="I130" s="165"/>
      <c r="J130" s="166"/>
      <c r="K130" s="164"/>
      <c r="L130" s="164"/>
      <c r="M130" s="164"/>
      <c r="N130" s="165"/>
      <c r="O130" s="10"/>
      <c r="P130" s="16" t="s">
        <v>15</v>
      </c>
      <c r="Q130" s="10"/>
      <c r="R130" s="16" t="s">
        <v>16</v>
      </c>
      <c r="S130" s="10"/>
      <c r="T130" s="206" t="s">
        <v>19</v>
      </c>
      <c r="U130" s="206"/>
      <c r="V130" s="182"/>
      <c r="W130" s="183"/>
      <c r="X130" s="183"/>
      <c r="Y130" s="184"/>
      <c r="Z130" s="182"/>
      <c r="AA130" s="183"/>
      <c r="AB130" s="183"/>
      <c r="AC130" s="184"/>
      <c r="AD130" s="182"/>
      <c r="AE130" s="183"/>
      <c r="AF130" s="183"/>
      <c r="AG130" s="184"/>
      <c r="AH130" s="188"/>
      <c r="AI130" s="189"/>
      <c r="AJ130" s="189"/>
      <c r="AK130" s="190"/>
      <c r="AL130" s="193"/>
      <c r="AM130" s="194"/>
      <c r="AN130" s="198"/>
      <c r="AO130" s="199"/>
      <c r="AP130" s="199"/>
      <c r="AQ130" s="200"/>
      <c r="AS130" s="65"/>
      <c r="AT130" s="201"/>
      <c r="AU130" s="178"/>
      <c r="AV130" s="291"/>
    </row>
    <row r="131" spans="1:48" ht="13.8" customHeight="1">
      <c r="A131" s="287" t="s">
        <v>144</v>
      </c>
      <c r="B131" s="202"/>
      <c r="C131" s="159"/>
      <c r="D131" s="160"/>
      <c r="E131" s="160"/>
      <c r="F131" s="160"/>
      <c r="G131" s="160"/>
      <c r="H131" s="160"/>
      <c r="I131" s="161"/>
      <c r="J131" s="162"/>
      <c r="K131" s="160"/>
      <c r="L131" s="160"/>
      <c r="M131" s="160"/>
      <c r="N131" s="161"/>
      <c r="O131" s="9"/>
      <c r="P131" s="14" t="s">
        <v>15</v>
      </c>
      <c r="Q131" s="9"/>
      <c r="R131" s="14" t="s">
        <v>16</v>
      </c>
      <c r="S131" s="9"/>
      <c r="T131" s="204" t="s">
        <v>17</v>
      </c>
      <c r="U131" s="204"/>
      <c r="V131" s="179"/>
      <c r="W131" s="180"/>
      <c r="X131" s="180"/>
      <c r="Y131" s="181"/>
      <c r="Z131" s="179"/>
      <c r="AA131" s="180"/>
      <c r="AB131" s="180"/>
      <c r="AC131" s="181"/>
      <c r="AD131" s="179"/>
      <c r="AE131" s="180"/>
      <c r="AF131" s="180"/>
      <c r="AG131" s="181"/>
      <c r="AH131" s="185">
        <f>IFERROR(IF(AT131="②",ROUNDDOWN((V131+Z131-AD131)*105/108,0),V131+Z131-AD131),0)</f>
        <v>0</v>
      </c>
      <c r="AI131" s="186"/>
      <c r="AJ131" s="186"/>
      <c r="AK131" s="187"/>
      <c r="AL131" s="191" t="str">
        <f>IFERROR(INDEX(リスト!$E$2:$H$10,MATCH(B131,リスト!$D$2:$D$10,0),MATCH(AS131,リスト!$E$1:$H$1,1)),"")</f>
        <v/>
      </c>
      <c r="AM131" s="192"/>
      <c r="AN131" s="195">
        <f t="shared" ref="AN131" si="158">IFERROR(IF(A131="〇",AU131,AV131),"")</f>
        <v>0</v>
      </c>
      <c r="AO131" s="196"/>
      <c r="AP131" s="196"/>
      <c r="AQ131" s="197"/>
      <c r="AS131" s="65" t="e">
        <f t="shared" ref="AS131" si="159">IF(O131&gt;=24,DATEVALUE("平成"&amp;O131&amp;"年"&amp;Q131&amp;"月"&amp;S131&amp;"日"),DATEVALUE("令和"&amp;O131&amp;"年"&amp;Q131&amp;"月"&amp;S131&amp;"日"))</f>
        <v>#VALUE!</v>
      </c>
      <c r="AT131" s="201" t="e">
        <f>VLOOKUP(AS131,リスト!$P$2:$Q$5,2,TRUE)</f>
        <v>#VALUE!</v>
      </c>
      <c r="AU131" s="178"/>
      <c r="AV131" s="291">
        <f t="shared" ref="AV131" si="160">IFERROR(ROUNDDOWN(AH131*AL131/100,0),0)</f>
        <v>0</v>
      </c>
    </row>
    <row r="132" spans="1:48" ht="13.8" customHeight="1">
      <c r="A132" s="288"/>
      <c r="B132" s="203"/>
      <c r="C132" s="163"/>
      <c r="D132" s="164"/>
      <c r="E132" s="164"/>
      <c r="F132" s="164"/>
      <c r="G132" s="164"/>
      <c r="H132" s="164"/>
      <c r="I132" s="165"/>
      <c r="J132" s="166"/>
      <c r="K132" s="164"/>
      <c r="L132" s="164"/>
      <c r="M132" s="164"/>
      <c r="N132" s="165"/>
      <c r="O132" s="10"/>
      <c r="P132" s="15" t="s">
        <v>15</v>
      </c>
      <c r="Q132" s="10"/>
      <c r="R132" s="15" t="s">
        <v>16</v>
      </c>
      <c r="S132" s="10"/>
      <c r="T132" s="205" t="s">
        <v>19</v>
      </c>
      <c r="U132" s="205"/>
      <c r="V132" s="182"/>
      <c r="W132" s="183"/>
      <c r="X132" s="183"/>
      <c r="Y132" s="184"/>
      <c r="Z132" s="182"/>
      <c r="AA132" s="183"/>
      <c r="AB132" s="183"/>
      <c r="AC132" s="184"/>
      <c r="AD132" s="182"/>
      <c r="AE132" s="183"/>
      <c r="AF132" s="183"/>
      <c r="AG132" s="184"/>
      <c r="AH132" s="188"/>
      <c r="AI132" s="189"/>
      <c r="AJ132" s="189"/>
      <c r="AK132" s="190"/>
      <c r="AL132" s="193"/>
      <c r="AM132" s="194"/>
      <c r="AN132" s="198"/>
      <c r="AO132" s="199"/>
      <c r="AP132" s="199"/>
      <c r="AQ132" s="200"/>
      <c r="AS132" s="65"/>
      <c r="AT132" s="201"/>
      <c r="AU132" s="178"/>
      <c r="AV132" s="291"/>
    </row>
    <row r="133" spans="1:48" ht="13.8" customHeight="1">
      <c r="A133" s="287" t="s">
        <v>144</v>
      </c>
      <c r="B133" s="202"/>
      <c r="C133" s="159"/>
      <c r="D133" s="160"/>
      <c r="E133" s="160"/>
      <c r="F133" s="160"/>
      <c r="G133" s="160"/>
      <c r="H133" s="160"/>
      <c r="I133" s="161"/>
      <c r="J133" s="162"/>
      <c r="K133" s="160"/>
      <c r="L133" s="160"/>
      <c r="M133" s="160"/>
      <c r="N133" s="161"/>
      <c r="O133" s="9"/>
      <c r="P133" s="14" t="s">
        <v>15</v>
      </c>
      <c r="Q133" s="9"/>
      <c r="R133" s="14" t="s">
        <v>16</v>
      </c>
      <c r="S133" s="9"/>
      <c r="T133" s="204" t="s">
        <v>17</v>
      </c>
      <c r="U133" s="204"/>
      <c r="V133" s="179"/>
      <c r="W133" s="180"/>
      <c r="X133" s="180"/>
      <c r="Y133" s="181"/>
      <c r="Z133" s="179"/>
      <c r="AA133" s="180"/>
      <c r="AB133" s="180"/>
      <c r="AC133" s="181"/>
      <c r="AD133" s="179"/>
      <c r="AE133" s="180"/>
      <c r="AF133" s="180"/>
      <c r="AG133" s="181"/>
      <c r="AH133" s="185">
        <f>IFERROR(IF(AT133="②",ROUNDDOWN((V133+Z133-AD133)*105/108,0),V133+Z133-AD133),0)</f>
        <v>0</v>
      </c>
      <c r="AI133" s="186"/>
      <c r="AJ133" s="186"/>
      <c r="AK133" s="187"/>
      <c r="AL133" s="191" t="str">
        <f>IFERROR(INDEX(リスト!$E$2:$H$10,MATCH(B133,リスト!$D$2:$D$10,0),MATCH(AS133,リスト!$E$1:$H$1,1)),"")</f>
        <v/>
      </c>
      <c r="AM133" s="192"/>
      <c r="AN133" s="195">
        <f t="shared" ref="AN133" si="161">IFERROR(IF(A133="〇",AU133,AV133),"")</f>
        <v>0</v>
      </c>
      <c r="AO133" s="196"/>
      <c r="AP133" s="196"/>
      <c r="AQ133" s="197"/>
      <c r="AS133" s="65" t="e">
        <f t="shared" ref="AS133" si="162">IF(O133&gt;=24,DATEVALUE("平成"&amp;O133&amp;"年"&amp;Q133&amp;"月"&amp;S133&amp;"日"),DATEVALUE("令和"&amp;O133&amp;"年"&amp;Q133&amp;"月"&amp;S133&amp;"日"))</f>
        <v>#VALUE!</v>
      </c>
      <c r="AT133" s="201" t="e">
        <f>VLOOKUP(AS133,リスト!$P$2:$Q$5,2,TRUE)</f>
        <v>#VALUE!</v>
      </c>
      <c r="AU133" s="178"/>
      <c r="AV133" s="291">
        <f t="shared" ref="AV133" si="163">IFERROR(ROUNDDOWN(AH133*AL133/100,0),0)</f>
        <v>0</v>
      </c>
    </row>
    <row r="134" spans="1:48" ht="13.8" customHeight="1">
      <c r="A134" s="288"/>
      <c r="B134" s="203"/>
      <c r="C134" s="163"/>
      <c r="D134" s="164"/>
      <c r="E134" s="164"/>
      <c r="F134" s="164"/>
      <c r="G134" s="164"/>
      <c r="H134" s="164"/>
      <c r="I134" s="165"/>
      <c r="J134" s="166"/>
      <c r="K134" s="164"/>
      <c r="L134" s="164"/>
      <c r="M134" s="164"/>
      <c r="N134" s="165"/>
      <c r="O134" s="10"/>
      <c r="P134" s="15" t="s">
        <v>15</v>
      </c>
      <c r="Q134" s="10"/>
      <c r="R134" s="15" t="s">
        <v>16</v>
      </c>
      <c r="S134" s="10"/>
      <c r="T134" s="205" t="s">
        <v>19</v>
      </c>
      <c r="U134" s="205"/>
      <c r="V134" s="182"/>
      <c r="W134" s="183"/>
      <c r="X134" s="183"/>
      <c r="Y134" s="184"/>
      <c r="Z134" s="182"/>
      <c r="AA134" s="183"/>
      <c r="AB134" s="183"/>
      <c r="AC134" s="184"/>
      <c r="AD134" s="182"/>
      <c r="AE134" s="183"/>
      <c r="AF134" s="183"/>
      <c r="AG134" s="184"/>
      <c r="AH134" s="188"/>
      <c r="AI134" s="189"/>
      <c r="AJ134" s="189"/>
      <c r="AK134" s="190"/>
      <c r="AL134" s="193"/>
      <c r="AM134" s="194"/>
      <c r="AN134" s="198"/>
      <c r="AO134" s="199"/>
      <c r="AP134" s="199"/>
      <c r="AQ134" s="200"/>
      <c r="AS134" s="65"/>
      <c r="AT134" s="201"/>
      <c r="AU134" s="178"/>
      <c r="AV134" s="291"/>
    </row>
    <row r="135" spans="1:48" ht="13.8" customHeight="1">
      <c r="A135" s="287" t="s">
        <v>144</v>
      </c>
      <c r="B135" s="202"/>
      <c r="C135" s="159"/>
      <c r="D135" s="160"/>
      <c r="E135" s="160"/>
      <c r="F135" s="160"/>
      <c r="G135" s="160"/>
      <c r="H135" s="160"/>
      <c r="I135" s="161"/>
      <c r="J135" s="162"/>
      <c r="K135" s="160"/>
      <c r="L135" s="160"/>
      <c r="M135" s="160"/>
      <c r="N135" s="161"/>
      <c r="O135" s="9"/>
      <c r="P135" s="14" t="s">
        <v>15</v>
      </c>
      <c r="Q135" s="9"/>
      <c r="R135" s="14" t="s">
        <v>16</v>
      </c>
      <c r="S135" s="9"/>
      <c r="T135" s="204" t="s">
        <v>17</v>
      </c>
      <c r="U135" s="204"/>
      <c r="V135" s="179"/>
      <c r="W135" s="180"/>
      <c r="X135" s="180"/>
      <c r="Y135" s="181"/>
      <c r="Z135" s="179"/>
      <c r="AA135" s="180"/>
      <c r="AB135" s="180"/>
      <c r="AC135" s="181"/>
      <c r="AD135" s="179"/>
      <c r="AE135" s="180"/>
      <c r="AF135" s="180"/>
      <c r="AG135" s="181"/>
      <c r="AH135" s="185">
        <f>IFERROR(IF(AT135="②",ROUNDDOWN((V135+Z135-AD135)*105/108,0),V135+Z135-AD135),0)</f>
        <v>0</v>
      </c>
      <c r="AI135" s="186"/>
      <c r="AJ135" s="186"/>
      <c r="AK135" s="187"/>
      <c r="AL135" s="191" t="str">
        <f>IFERROR(INDEX(リスト!$E$2:$H$10,MATCH(B135,リスト!$D$2:$D$10,0),MATCH(AS135,リスト!$E$1:$H$1,1)),"")</f>
        <v/>
      </c>
      <c r="AM135" s="192"/>
      <c r="AN135" s="195">
        <f t="shared" ref="AN135" si="164">IFERROR(IF(A135="〇",AU135,AV135),"")</f>
        <v>0</v>
      </c>
      <c r="AO135" s="196"/>
      <c r="AP135" s="196"/>
      <c r="AQ135" s="197"/>
      <c r="AS135" s="65" t="e">
        <f t="shared" ref="AS135" si="165">IF(O135&gt;=24,DATEVALUE("平成"&amp;O135&amp;"年"&amp;Q135&amp;"月"&amp;S135&amp;"日"),DATEVALUE("令和"&amp;O135&amp;"年"&amp;Q135&amp;"月"&amp;S135&amp;"日"))</f>
        <v>#VALUE!</v>
      </c>
      <c r="AT135" s="201" t="e">
        <f>VLOOKUP(AS135,リスト!$P$2:$Q$5,2,TRUE)</f>
        <v>#VALUE!</v>
      </c>
      <c r="AU135" s="178"/>
      <c r="AV135" s="291">
        <f t="shared" ref="AV135" si="166">IFERROR(ROUNDDOWN(AH135*AL135/100,0),0)</f>
        <v>0</v>
      </c>
    </row>
    <row r="136" spans="1:48" ht="13.8" customHeight="1">
      <c r="A136" s="288"/>
      <c r="B136" s="203"/>
      <c r="C136" s="163"/>
      <c r="D136" s="164"/>
      <c r="E136" s="164"/>
      <c r="F136" s="164"/>
      <c r="G136" s="164"/>
      <c r="H136" s="164"/>
      <c r="I136" s="165"/>
      <c r="J136" s="166"/>
      <c r="K136" s="164"/>
      <c r="L136" s="164"/>
      <c r="M136" s="164"/>
      <c r="N136" s="165"/>
      <c r="O136" s="10"/>
      <c r="P136" s="16" t="s">
        <v>15</v>
      </c>
      <c r="Q136" s="10"/>
      <c r="R136" s="16" t="s">
        <v>16</v>
      </c>
      <c r="S136" s="10"/>
      <c r="T136" s="206" t="s">
        <v>19</v>
      </c>
      <c r="U136" s="206"/>
      <c r="V136" s="182"/>
      <c r="W136" s="183"/>
      <c r="X136" s="183"/>
      <c r="Y136" s="184"/>
      <c r="Z136" s="182"/>
      <c r="AA136" s="183"/>
      <c r="AB136" s="183"/>
      <c r="AC136" s="184"/>
      <c r="AD136" s="182"/>
      <c r="AE136" s="183"/>
      <c r="AF136" s="183"/>
      <c r="AG136" s="184"/>
      <c r="AH136" s="188"/>
      <c r="AI136" s="189"/>
      <c r="AJ136" s="189"/>
      <c r="AK136" s="190"/>
      <c r="AL136" s="193"/>
      <c r="AM136" s="194"/>
      <c r="AN136" s="198"/>
      <c r="AO136" s="199"/>
      <c r="AP136" s="199"/>
      <c r="AQ136" s="200"/>
      <c r="AS136" s="65"/>
      <c r="AT136" s="201"/>
      <c r="AU136" s="178"/>
      <c r="AV136" s="291"/>
    </row>
    <row r="137" spans="1:48" ht="13.8" customHeight="1">
      <c r="A137" s="287" t="s">
        <v>144</v>
      </c>
      <c r="B137" s="202"/>
      <c r="C137" s="159"/>
      <c r="D137" s="160"/>
      <c r="E137" s="160"/>
      <c r="F137" s="160"/>
      <c r="G137" s="160"/>
      <c r="H137" s="160"/>
      <c r="I137" s="161"/>
      <c r="J137" s="162"/>
      <c r="K137" s="160"/>
      <c r="L137" s="160"/>
      <c r="M137" s="160"/>
      <c r="N137" s="161"/>
      <c r="O137" s="9"/>
      <c r="P137" s="15" t="s">
        <v>15</v>
      </c>
      <c r="Q137" s="9"/>
      <c r="R137" s="15" t="s">
        <v>16</v>
      </c>
      <c r="S137" s="9"/>
      <c r="T137" s="205" t="s">
        <v>17</v>
      </c>
      <c r="U137" s="205"/>
      <c r="V137" s="179"/>
      <c r="W137" s="180"/>
      <c r="X137" s="180"/>
      <c r="Y137" s="181"/>
      <c r="Z137" s="179"/>
      <c r="AA137" s="180"/>
      <c r="AB137" s="180"/>
      <c r="AC137" s="181"/>
      <c r="AD137" s="179"/>
      <c r="AE137" s="180"/>
      <c r="AF137" s="180"/>
      <c r="AG137" s="181"/>
      <c r="AH137" s="185">
        <f>IFERROR(IF(AT137="②",ROUNDDOWN((V137+Z137-AD137)*105/108,0),V137+Z137-AD137),0)</f>
        <v>0</v>
      </c>
      <c r="AI137" s="186"/>
      <c r="AJ137" s="186"/>
      <c r="AK137" s="187"/>
      <c r="AL137" s="191" t="str">
        <f>IFERROR(INDEX(リスト!$E$2:$H$10,MATCH(B137,リスト!$D$2:$D$10,0),MATCH(AS137,リスト!$E$1:$H$1,1)),"")</f>
        <v/>
      </c>
      <c r="AM137" s="192"/>
      <c r="AN137" s="195">
        <f t="shared" ref="AN137" si="167">IFERROR(IF(A137="〇",AU137,AV137),"")</f>
        <v>0</v>
      </c>
      <c r="AO137" s="196"/>
      <c r="AP137" s="196"/>
      <c r="AQ137" s="197"/>
      <c r="AS137" s="65" t="e">
        <f t="shared" ref="AS137" si="168">IF(O137&gt;=24,DATEVALUE("平成"&amp;O137&amp;"年"&amp;Q137&amp;"月"&amp;S137&amp;"日"),DATEVALUE("令和"&amp;O137&amp;"年"&amp;Q137&amp;"月"&amp;S137&amp;"日"))</f>
        <v>#VALUE!</v>
      </c>
      <c r="AT137" s="201" t="e">
        <f>VLOOKUP(AS137,リスト!$P$2:$Q$5,2,TRUE)</f>
        <v>#VALUE!</v>
      </c>
      <c r="AU137" s="178"/>
      <c r="AV137" s="291">
        <f t="shared" ref="AV137" si="169">IFERROR(ROUNDDOWN(AH137*AL137/100,0),0)</f>
        <v>0</v>
      </c>
    </row>
    <row r="138" spans="1:48" ht="13.8" customHeight="1">
      <c r="A138" s="288"/>
      <c r="B138" s="203"/>
      <c r="C138" s="163"/>
      <c r="D138" s="164"/>
      <c r="E138" s="164"/>
      <c r="F138" s="164"/>
      <c r="G138" s="164"/>
      <c r="H138" s="164"/>
      <c r="I138" s="165"/>
      <c r="J138" s="166"/>
      <c r="K138" s="164"/>
      <c r="L138" s="164"/>
      <c r="M138" s="164"/>
      <c r="N138" s="165"/>
      <c r="O138" s="10"/>
      <c r="P138" s="16" t="s">
        <v>15</v>
      </c>
      <c r="Q138" s="10"/>
      <c r="R138" s="16" t="s">
        <v>16</v>
      </c>
      <c r="S138" s="10"/>
      <c r="T138" s="206" t="s">
        <v>19</v>
      </c>
      <c r="U138" s="206"/>
      <c r="V138" s="182"/>
      <c r="W138" s="183"/>
      <c r="X138" s="183"/>
      <c r="Y138" s="184"/>
      <c r="Z138" s="182"/>
      <c r="AA138" s="183"/>
      <c r="AB138" s="183"/>
      <c r="AC138" s="184"/>
      <c r="AD138" s="182"/>
      <c r="AE138" s="183"/>
      <c r="AF138" s="183"/>
      <c r="AG138" s="184"/>
      <c r="AH138" s="188"/>
      <c r="AI138" s="189"/>
      <c r="AJ138" s="189"/>
      <c r="AK138" s="190"/>
      <c r="AL138" s="193"/>
      <c r="AM138" s="194"/>
      <c r="AN138" s="198"/>
      <c r="AO138" s="199"/>
      <c r="AP138" s="199"/>
      <c r="AQ138" s="200"/>
      <c r="AS138" s="65"/>
      <c r="AT138" s="201"/>
      <c r="AU138" s="178"/>
      <c r="AV138" s="291"/>
    </row>
    <row r="139" spans="1:48" ht="13.8" customHeight="1">
      <c r="A139" s="287" t="s">
        <v>144</v>
      </c>
      <c r="B139" s="202"/>
      <c r="C139" s="159"/>
      <c r="D139" s="160"/>
      <c r="E139" s="160"/>
      <c r="F139" s="160"/>
      <c r="G139" s="160"/>
      <c r="H139" s="160"/>
      <c r="I139" s="161"/>
      <c r="J139" s="162"/>
      <c r="K139" s="160"/>
      <c r="L139" s="160"/>
      <c r="M139" s="160"/>
      <c r="N139" s="161"/>
      <c r="O139" s="9"/>
      <c r="P139" s="15" t="s">
        <v>15</v>
      </c>
      <c r="Q139" s="9"/>
      <c r="R139" s="15" t="s">
        <v>16</v>
      </c>
      <c r="S139" s="9"/>
      <c r="T139" s="205" t="s">
        <v>17</v>
      </c>
      <c r="U139" s="205"/>
      <c r="V139" s="179"/>
      <c r="W139" s="180"/>
      <c r="X139" s="180"/>
      <c r="Y139" s="181"/>
      <c r="Z139" s="179"/>
      <c r="AA139" s="180"/>
      <c r="AB139" s="180"/>
      <c r="AC139" s="181"/>
      <c r="AD139" s="179"/>
      <c r="AE139" s="180"/>
      <c r="AF139" s="180"/>
      <c r="AG139" s="181"/>
      <c r="AH139" s="185">
        <f>IFERROR(IF(AT139="②",ROUNDDOWN((V139+Z139-AD139)*105/108,0),V139+Z139-AD139),0)</f>
        <v>0</v>
      </c>
      <c r="AI139" s="186"/>
      <c r="AJ139" s="186"/>
      <c r="AK139" s="187"/>
      <c r="AL139" s="191" t="str">
        <f>IFERROR(INDEX(リスト!$E$2:$H$10,MATCH(B139,リスト!$D$2:$D$10,0),MATCH(AS139,リスト!$E$1:$H$1,1)),"")</f>
        <v/>
      </c>
      <c r="AM139" s="192"/>
      <c r="AN139" s="195">
        <f t="shared" ref="AN139" si="170">IFERROR(IF(A139="〇",AU139,AV139),"")</f>
        <v>0</v>
      </c>
      <c r="AO139" s="196"/>
      <c r="AP139" s="196"/>
      <c r="AQ139" s="197"/>
      <c r="AS139" s="65" t="e">
        <f t="shared" ref="AS139" si="171">IF(O139&gt;=24,DATEVALUE("平成"&amp;O139&amp;"年"&amp;Q139&amp;"月"&amp;S139&amp;"日"),DATEVALUE("令和"&amp;O139&amp;"年"&amp;Q139&amp;"月"&amp;S139&amp;"日"))</f>
        <v>#VALUE!</v>
      </c>
      <c r="AT139" s="201" t="e">
        <f>VLOOKUP(AS139,リスト!$P$2:$Q$5,2,TRUE)</f>
        <v>#VALUE!</v>
      </c>
      <c r="AU139" s="178"/>
      <c r="AV139" s="291">
        <f t="shared" ref="AV139" si="172">IFERROR(ROUNDDOWN(AH139*AL139/100,0),0)</f>
        <v>0</v>
      </c>
    </row>
    <row r="140" spans="1:48" ht="13.8" customHeight="1">
      <c r="A140" s="288"/>
      <c r="B140" s="203"/>
      <c r="C140" s="163"/>
      <c r="D140" s="164"/>
      <c r="E140" s="164"/>
      <c r="F140" s="164"/>
      <c r="G140" s="164"/>
      <c r="H140" s="164"/>
      <c r="I140" s="165"/>
      <c r="J140" s="166"/>
      <c r="K140" s="164"/>
      <c r="L140" s="164"/>
      <c r="M140" s="164"/>
      <c r="N140" s="165"/>
      <c r="O140" s="10"/>
      <c r="P140" s="16" t="s">
        <v>15</v>
      </c>
      <c r="Q140" s="10"/>
      <c r="R140" s="16" t="s">
        <v>16</v>
      </c>
      <c r="S140" s="10"/>
      <c r="T140" s="206" t="s">
        <v>19</v>
      </c>
      <c r="U140" s="206"/>
      <c r="V140" s="182"/>
      <c r="W140" s="183"/>
      <c r="X140" s="183"/>
      <c r="Y140" s="184"/>
      <c r="Z140" s="182"/>
      <c r="AA140" s="183"/>
      <c r="AB140" s="183"/>
      <c r="AC140" s="184"/>
      <c r="AD140" s="182"/>
      <c r="AE140" s="183"/>
      <c r="AF140" s="183"/>
      <c r="AG140" s="184"/>
      <c r="AH140" s="188"/>
      <c r="AI140" s="189"/>
      <c r="AJ140" s="189"/>
      <c r="AK140" s="190"/>
      <c r="AL140" s="193"/>
      <c r="AM140" s="194"/>
      <c r="AN140" s="198"/>
      <c r="AO140" s="199"/>
      <c r="AP140" s="199"/>
      <c r="AQ140" s="200"/>
      <c r="AS140" s="65"/>
      <c r="AT140" s="201"/>
      <c r="AU140" s="178"/>
      <c r="AV140" s="291"/>
    </row>
    <row r="141" spans="1:48" ht="13.8" customHeight="1">
      <c r="A141" s="287" t="s">
        <v>144</v>
      </c>
      <c r="B141" s="202"/>
      <c r="C141" s="159"/>
      <c r="D141" s="160"/>
      <c r="E141" s="160"/>
      <c r="F141" s="160"/>
      <c r="G141" s="160"/>
      <c r="H141" s="160"/>
      <c r="I141" s="161"/>
      <c r="J141" s="162"/>
      <c r="K141" s="160"/>
      <c r="L141" s="160"/>
      <c r="M141" s="160"/>
      <c r="N141" s="161"/>
      <c r="O141" s="9"/>
      <c r="P141" s="14" t="s">
        <v>15</v>
      </c>
      <c r="Q141" s="9"/>
      <c r="R141" s="14" t="s">
        <v>16</v>
      </c>
      <c r="S141" s="9"/>
      <c r="T141" s="204" t="s">
        <v>17</v>
      </c>
      <c r="U141" s="204"/>
      <c r="V141" s="179"/>
      <c r="W141" s="180"/>
      <c r="X141" s="180"/>
      <c r="Y141" s="181"/>
      <c r="Z141" s="179"/>
      <c r="AA141" s="180"/>
      <c r="AB141" s="180"/>
      <c r="AC141" s="181"/>
      <c r="AD141" s="179"/>
      <c r="AE141" s="180"/>
      <c r="AF141" s="180"/>
      <c r="AG141" s="181"/>
      <c r="AH141" s="185">
        <f>IFERROR(IF(AT141="②",ROUNDDOWN((V141+Z141-AD141)*105/108,0),V141+Z141-AD141),0)</f>
        <v>0</v>
      </c>
      <c r="AI141" s="186"/>
      <c r="AJ141" s="186"/>
      <c r="AK141" s="187"/>
      <c r="AL141" s="191" t="str">
        <f>IFERROR(INDEX(リスト!$E$2:$H$10,MATCH(B141,リスト!$D$2:$D$10,0),MATCH(AS141,リスト!$E$1:$H$1,1)),"")</f>
        <v/>
      </c>
      <c r="AM141" s="192"/>
      <c r="AN141" s="195">
        <f t="shared" ref="AN141" si="173">IFERROR(IF(A141="〇",AU141,AV141),"")</f>
        <v>0</v>
      </c>
      <c r="AO141" s="196"/>
      <c r="AP141" s="196"/>
      <c r="AQ141" s="197"/>
      <c r="AS141" s="65" t="e">
        <f t="shared" ref="AS141" si="174">IF(O141&gt;=24,DATEVALUE("平成"&amp;O141&amp;"年"&amp;Q141&amp;"月"&amp;S141&amp;"日"),DATEVALUE("令和"&amp;O141&amp;"年"&amp;Q141&amp;"月"&amp;S141&amp;"日"))</f>
        <v>#VALUE!</v>
      </c>
      <c r="AT141" s="201" t="e">
        <f>VLOOKUP(AS141,リスト!$P$2:$Q$5,2,TRUE)</f>
        <v>#VALUE!</v>
      </c>
      <c r="AU141" s="178"/>
      <c r="AV141" s="291">
        <f t="shared" ref="AV141" si="175">IFERROR(ROUNDDOWN(AH141*AL141/100,0),0)</f>
        <v>0</v>
      </c>
    </row>
    <row r="142" spans="1:48" ht="13.8" customHeight="1">
      <c r="A142" s="288"/>
      <c r="B142" s="203"/>
      <c r="C142" s="163"/>
      <c r="D142" s="164"/>
      <c r="E142" s="164"/>
      <c r="F142" s="164"/>
      <c r="G142" s="164"/>
      <c r="H142" s="164"/>
      <c r="I142" s="165"/>
      <c r="J142" s="166"/>
      <c r="K142" s="164"/>
      <c r="L142" s="164"/>
      <c r="M142" s="164"/>
      <c r="N142" s="165"/>
      <c r="O142" s="10"/>
      <c r="P142" s="15" t="s">
        <v>15</v>
      </c>
      <c r="Q142" s="10"/>
      <c r="R142" s="15" t="s">
        <v>16</v>
      </c>
      <c r="S142" s="10"/>
      <c r="T142" s="205" t="s">
        <v>19</v>
      </c>
      <c r="U142" s="205"/>
      <c r="V142" s="182"/>
      <c r="W142" s="183"/>
      <c r="X142" s="183"/>
      <c r="Y142" s="184"/>
      <c r="Z142" s="182"/>
      <c r="AA142" s="183"/>
      <c r="AB142" s="183"/>
      <c r="AC142" s="184"/>
      <c r="AD142" s="182"/>
      <c r="AE142" s="183"/>
      <c r="AF142" s="183"/>
      <c r="AG142" s="184"/>
      <c r="AH142" s="188"/>
      <c r="AI142" s="189"/>
      <c r="AJ142" s="189"/>
      <c r="AK142" s="190"/>
      <c r="AL142" s="193"/>
      <c r="AM142" s="194"/>
      <c r="AN142" s="198"/>
      <c r="AO142" s="199"/>
      <c r="AP142" s="199"/>
      <c r="AQ142" s="200"/>
      <c r="AS142" s="65"/>
      <c r="AT142" s="201"/>
      <c r="AU142" s="178"/>
      <c r="AV142" s="291"/>
    </row>
    <row r="143" spans="1:48" ht="13.8" customHeight="1">
      <c r="A143" s="287" t="s">
        <v>144</v>
      </c>
      <c r="B143" s="202"/>
      <c r="C143" s="159"/>
      <c r="D143" s="160"/>
      <c r="E143" s="160"/>
      <c r="F143" s="160"/>
      <c r="G143" s="160"/>
      <c r="H143" s="160"/>
      <c r="I143" s="161"/>
      <c r="J143" s="162"/>
      <c r="K143" s="160"/>
      <c r="L143" s="160"/>
      <c r="M143" s="160"/>
      <c r="N143" s="161"/>
      <c r="O143" s="9"/>
      <c r="P143" s="14" t="s">
        <v>15</v>
      </c>
      <c r="Q143" s="9"/>
      <c r="R143" s="14" t="s">
        <v>16</v>
      </c>
      <c r="S143" s="9"/>
      <c r="T143" s="204" t="s">
        <v>17</v>
      </c>
      <c r="U143" s="204"/>
      <c r="V143" s="179"/>
      <c r="W143" s="180"/>
      <c r="X143" s="180"/>
      <c r="Y143" s="181"/>
      <c r="Z143" s="179"/>
      <c r="AA143" s="180"/>
      <c r="AB143" s="180"/>
      <c r="AC143" s="181"/>
      <c r="AD143" s="179"/>
      <c r="AE143" s="180"/>
      <c r="AF143" s="180"/>
      <c r="AG143" s="181"/>
      <c r="AH143" s="185">
        <f>IFERROR(IF(AT143="②",ROUNDDOWN((V143+Z143-AD143)*105/108,0),V143+Z143-AD143),0)</f>
        <v>0</v>
      </c>
      <c r="AI143" s="186"/>
      <c r="AJ143" s="186"/>
      <c r="AK143" s="187"/>
      <c r="AL143" s="191" t="str">
        <f>IFERROR(INDEX(リスト!$E$2:$H$10,MATCH(B143,リスト!$D$2:$D$10,0),MATCH(AS143,リスト!$E$1:$H$1,1)),"")</f>
        <v/>
      </c>
      <c r="AM143" s="192"/>
      <c r="AN143" s="195">
        <f t="shared" ref="AN143" si="176">IFERROR(IF(A143="〇",AU143,AV143),"")</f>
        <v>0</v>
      </c>
      <c r="AO143" s="196"/>
      <c r="AP143" s="196"/>
      <c r="AQ143" s="197"/>
      <c r="AS143" s="65" t="e">
        <f t="shared" ref="AS143" si="177">IF(O143&gt;=24,DATEVALUE("平成"&amp;O143&amp;"年"&amp;Q143&amp;"月"&amp;S143&amp;"日"),DATEVALUE("令和"&amp;O143&amp;"年"&amp;Q143&amp;"月"&amp;S143&amp;"日"))</f>
        <v>#VALUE!</v>
      </c>
      <c r="AT143" s="201" t="e">
        <f>VLOOKUP(AS143,リスト!$P$2:$Q$5,2,TRUE)</f>
        <v>#VALUE!</v>
      </c>
      <c r="AU143" s="178"/>
      <c r="AV143" s="291">
        <f t="shared" ref="AV143" si="178">IFERROR(ROUNDDOWN(AH143*AL143/100,0),0)</f>
        <v>0</v>
      </c>
    </row>
    <row r="144" spans="1:48" ht="13.8" customHeight="1">
      <c r="A144" s="288"/>
      <c r="B144" s="203"/>
      <c r="C144" s="163"/>
      <c r="D144" s="164"/>
      <c r="E144" s="164"/>
      <c r="F144" s="164"/>
      <c r="G144" s="164"/>
      <c r="H144" s="164"/>
      <c r="I144" s="165"/>
      <c r="J144" s="166"/>
      <c r="K144" s="164"/>
      <c r="L144" s="164"/>
      <c r="M144" s="164"/>
      <c r="N144" s="165"/>
      <c r="O144" s="10"/>
      <c r="P144" s="15" t="s">
        <v>15</v>
      </c>
      <c r="Q144" s="10"/>
      <c r="R144" s="15" t="s">
        <v>16</v>
      </c>
      <c r="S144" s="10"/>
      <c r="T144" s="205" t="s">
        <v>19</v>
      </c>
      <c r="U144" s="205"/>
      <c r="V144" s="182"/>
      <c r="W144" s="183"/>
      <c r="X144" s="183"/>
      <c r="Y144" s="184"/>
      <c r="Z144" s="182"/>
      <c r="AA144" s="183"/>
      <c r="AB144" s="183"/>
      <c r="AC144" s="184"/>
      <c r="AD144" s="182"/>
      <c r="AE144" s="183"/>
      <c r="AF144" s="183"/>
      <c r="AG144" s="184"/>
      <c r="AH144" s="188"/>
      <c r="AI144" s="189"/>
      <c r="AJ144" s="189"/>
      <c r="AK144" s="190"/>
      <c r="AL144" s="193"/>
      <c r="AM144" s="194"/>
      <c r="AN144" s="198"/>
      <c r="AO144" s="199"/>
      <c r="AP144" s="199"/>
      <c r="AQ144" s="200"/>
      <c r="AS144" s="65"/>
      <c r="AT144" s="201"/>
      <c r="AU144" s="178"/>
      <c r="AV144" s="291"/>
    </row>
    <row r="145" spans="1:48" ht="13.8" customHeight="1">
      <c r="A145" s="287" t="s">
        <v>144</v>
      </c>
      <c r="B145" s="202"/>
      <c r="C145" s="159"/>
      <c r="D145" s="160"/>
      <c r="E145" s="160"/>
      <c r="F145" s="160"/>
      <c r="G145" s="160"/>
      <c r="H145" s="160"/>
      <c r="I145" s="161"/>
      <c r="J145" s="162"/>
      <c r="K145" s="160"/>
      <c r="L145" s="160"/>
      <c r="M145" s="160"/>
      <c r="N145" s="161"/>
      <c r="O145" s="9"/>
      <c r="P145" s="14" t="s">
        <v>15</v>
      </c>
      <c r="Q145" s="9"/>
      <c r="R145" s="14" t="s">
        <v>16</v>
      </c>
      <c r="S145" s="9"/>
      <c r="T145" s="204" t="s">
        <v>17</v>
      </c>
      <c r="U145" s="204"/>
      <c r="V145" s="179"/>
      <c r="W145" s="180"/>
      <c r="X145" s="180"/>
      <c r="Y145" s="181"/>
      <c r="Z145" s="179"/>
      <c r="AA145" s="180"/>
      <c r="AB145" s="180"/>
      <c r="AC145" s="181"/>
      <c r="AD145" s="179"/>
      <c r="AE145" s="180"/>
      <c r="AF145" s="180"/>
      <c r="AG145" s="181"/>
      <c r="AH145" s="185">
        <f>IFERROR(IF(AT145="②",ROUNDDOWN((V145+Z145-AD145)*105/108,0),V145+Z145-AD145),0)</f>
        <v>0</v>
      </c>
      <c r="AI145" s="186"/>
      <c r="AJ145" s="186"/>
      <c r="AK145" s="187"/>
      <c r="AL145" s="191" t="str">
        <f>IFERROR(INDEX(リスト!$E$2:$H$10,MATCH(B145,リスト!$D$2:$D$10,0),MATCH(AS145,リスト!$E$1:$H$1,1)),"")</f>
        <v/>
      </c>
      <c r="AM145" s="192"/>
      <c r="AN145" s="195">
        <f t="shared" ref="AN145" si="179">IFERROR(IF(A145="〇",AU145,AV145),"")</f>
        <v>0</v>
      </c>
      <c r="AO145" s="196"/>
      <c r="AP145" s="196"/>
      <c r="AQ145" s="197"/>
      <c r="AS145" s="65" t="e">
        <f t="shared" ref="AS145" si="180">IF(O145&gt;=24,DATEVALUE("平成"&amp;O145&amp;"年"&amp;Q145&amp;"月"&amp;S145&amp;"日"),DATEVALUE("令和"&amp;O145&amp;"年"&amp;Q145&amp;"月"&amp;S145&amp;"日"))</f>
        <v>#VALUE!</v>
      </c>
      <c r="AT145" s="201" t="e">
        <f>VLOOKUP(AS145,リスト!$P$2:$Q$5,2,TRUE)</f>
        <v>#VALUE!</v>
      </c>
      <c r="AU145" s="178"/>
      <c r="AV145" s="291">
        <f t="shared" ref="AV145" si="181">IFERROR(ROUNDDOWN(AH145*AL145/100,0),0)</f>
        <v>0</v>
      </c>
    </row>
    <row r="146" spans="1:48" ht="13.8" customHeight="1">
      <c r="A146" s="288"/>
      <c r="B146" s="203"/>
      <c r="C146" s="163"/>
      <c r="D146" s="164"/>
      <c r="E146" s="164"/>
      <c r="F146" s="164"/>
      <c r="G146" s="164"/>
      <c r="H146" s="164"/>
      <c r="I146" s="165"/>
      <c r="J146" s="166"/>
      <c r="K146" s="164"/>
      <c r="L146" s="164"/>
      <c r="M146" s="164"/>
      <c r="N146" s="165"/>
      <c r="O146" s="10"/>
      <c r="P146" s="16" t="s">
        <v>15</v>
      </c>
      <c r="Q146" s="10"/>
      <c r="R146" s="16" t="s">
        <v>16</v>
      </c>
      <c r="S146" s="10"/>
      <c r="T146" s="206" t="s">
        <v>19</v>
      </c>
      <c r="U146" s="206"/>
      <c r="V146" s="182"/>
      <c r="W146" s="183"/>
      <c r="X146" s="183"/>
      <c r="Y146" s="184"/>
      <c r="Z146" s="182"/>
      <c r="AA146" s="183"/>
      <c r="AB146" s="183"/>
      <c r="AC146" s="184"/>
      <c r="AD146" s="182"/>
      <c r="AE146" s="183"/>
      <c r="AF146" s="183"/>
      <c r="AG146" s="184"/>
      <c r="AH146" s="188"/>
      <c r="AI146" s="189"/>
      <c r="AJ146" s="189"/>
      <c r="AK146" s="190"/>
      <c r="AL146" s="193"/>
      <c r="AM146" s="194"/>
      <c r="AN146" s="198"/>
      <c r="AO146" s="199"/>
      <c r="AP146" s="199"/>
      <c r="AQ146" s="200"/>
      <c r="AS146" s="65"/>
      <c r="AT146" s="201"/>
      <c r="AU146" s="178"/>
      <c r="AV146" s="291"/>
    </row>
    <row r="147" spans="1:48" ht="13.8" customHeight="1">
      <c r="A147" s="287" t="s">
        <v>144</v>
      </c>
      <c r="B147" s="202"/>
      <c r="C147" s="159"/>
      <c r="D147" s="160"/>
      <c r="E147" s="160"/>
      <c r="F147" s="160"/>
      <c r="G147" s="160"/>
      <c r="H147" s="160"/>
      <c r="I147" s="161"/>
      <c r="J147" s="162"/>
      <c r="K147" s="160"/>
      <c r="L147" s="160"/>
      <c r="M147" s="160"/>
      <c r="N147" s="161"/>
      <c r="O147" s="9"/>
      <c r="P147" s="15" t="s">
        <v>15</v>
      </c>
      <c r="Q147" s="9"/>
      <c r="R147" s="15" t="s">
        <v>16</v>
      </c>
      <c r="S147" s="9"/>
      <c r="T147" s="205" t="s">
        <v>17</v>
      </c>
      <c r="U147" s="205"/>
      <c r="V147" s="179"/>
      <c r="W147" s="180"/>
      <c r="X147" s="180"/>
      <c r="Y147" s="181"/>
      <c r="Z147" s="179"/>
      <c r="AA147" s="180"/>
      <c r="AB147" s="180"/>
      <c r="AC147" s="181"/>
      <c r="AD147" s="179"/>
      <c r="AE147" s="180"/>
      <c r="AF147" s="180"/>
      <c r="AG147" s="181"/>
      <c r="AH147" s="185">
        <f>IFERROR(IF(AT147="②",ROUNDDOWN((V147+Z147-AD147)*105/108,0),V147+Z147-AD147),0)</f>
        <v>0</v>
      </c>
      <c r="AI147" s="186"/>
      <c r="AJ147" s="186"/>
      <c r="AK147" s="187"/>
      <c r="AL147" s="191" t="str">
        <f>IFERROR(INDEX(リスト!$E$2:$H$10,MATCH(B147,リスト!$D$2:$D$10,0),MATCH(AS147,リスト!$E$1:$H$1,1)),"")</f>
        <v/>
      </c>
      <c r="AM147" s="192"/>
      <c r="AN147" s="195">
        <f t="shared" ref="AN147" si="182">IFERROR(IF(A147="〇",AU147,AV147),"")</f>
        <v>0</v>
      </c>
      <c r="AO147" s="196"/>
      <c r="AP147" s="196"/>
      <c r="AQ147" s="197"/>
      <c r="AS147" s="65" t="e">
        <f t="shared" ref="AS147" si="183">IF(O147&gt;=24,DATEVALUE("平成"&amp;O147&amp;"年"&amp;Q147&amp;"月"&amp;S147&amp;"日"),DATEVALUE("令和"&amp;O147&amp;"年"&amp;Q147&amp;"月"&amp;S147&amp;"日"))</f>
        <v>#VALUE!</v>
      </c>
      <c r="AT147" s="201" t="e">
        <f>VLOOKUP(AS147,リスト!$P$2:$Q$5,2,TRUE)</f>
        <v>#VALUE!</v>
      </c>
      <c r="AU147" s="178"/>
      <c r="AV147" s="291">
        <f t="shared" ref="AV147" si="184">IFERROR(ROUNDDOWN(AH147*AL147/100,0),0)</f>
        <v>0</v>
      </c>
    </row>
    <row r="148" spans="1:48" ht="13.8" customHeight="1">
      <c r="A148" s="288"/>
      <c r="B148" s="203"/>
      <c r="C148" s="163"/>
      <c r="D148" s="164"/>
      <c r="E148" s="164"/>
      <c r="F148" s="164"/>
      <c r="G148" s="164"/>
      <c r="H148" s="164"/>
      <c r="I148" s="165"/>
      <c r="J148" s="166"/>
      <c r="K148" s="164"/>
      <c r="L148" s="164"/>
      <c r="M148" s="164"/>
      <c r="N148" s="165"/>
      <c r="O148" s="10"/>
      <c r="P148" s="16" t="s">
        <v>15</v>
      </c>
      <c r="Q148" s="10"/>
      <c r="R148" s="16" t="s">
        <v>16</v>
      </c>
      <c r="S148" s="10"/>
      <c r="T148" s="206" t="s">
        <v>19</v>
      </c>
      <c r="U148" s="206"/>
      <c r="V148" s="182"/>
      <c r="W148" s="183"/>
      <c r="X148" s="183"/>
      <c r="Y148" s="184"/>
      <c r="Z148" s="182"/>
      <c r="AA148" s="183"/>
      <c r="AB148" s="183"/>
      <c r="AC148" s="184"/>
      <c r="AD148" s="182"/>
      <c r="AE148" s="183"/>
      <c r="AF148" s="183"/>
      <c r="AG148" s="184"/>
      <c r="AH148" s="188"/>
      <c r="AI148" s="189"/>
      <c r="AJ148" s="189"/>
      <c r="AK148" s="190"/>
      <c r="AL148" s="193"/>
      <c r="AM148" s="194"/>
      <c r="AN148" s="198"/>
      <c r="AO148" s="199"/>
      <c r="AP148" s="199"/>
      <c r="AQ148" s="200"/>
      <c r="AS148" s="65"/>
      <c r="AT148" s="201"/>
      <c r="AU148" s="178"/>
      <c r="AV148" s="291"/>
    </row>
    <row r="149" spans="1:48" ht="13.8" customHeight="1">
      <c r="A149" s="287" t="s">
        <v>144</v>
      </c>
      <c r="B149" s="202"/>
      <c r="C149" s="159"/>
      <c r="D149" s="160"/>
      <c r="E149" s="160"/>
      <c r="F149" s="160"/>
      <c r="G149" s="160"/>
      <c r="H149" s="160"/>
      <c r="I149" s="161"/>
      <c r="J149" s="162"/>
      <c r="K149" s="160"/>
      <c r="L149" s="160"/>
      <c r="M149" s="160"/>
      <c r="N149" s="161"/>
      <c r="O149" s="9"/>
      <c r="P149" s="14" t="s">
        <v>15</v>
      </c>
      <c r="Q149" s="9"/>
      <c r="R149" s="14" t="s">
        <v>16</v>
      </c>
      <c r="S149" s="9"/>
      <c r="T149" s="204" t="s">
        <v>17</v>
      </c>
      <c r="U149" s="204"/>
      <c r="V149" s="179"/>
      <c r="W149" s="180"/>
      <c r="X149" s="180"/>
      <c r="Y149" s="181"/>
      <c r="Z149" s="179"/>
      <c r="AA149" s="180"/>
      <c r="AB149" s="180"/>
      <c r="AC149" s="181"/>
      <c r="AD149" s="179"/>
      <c r="AE149" s="180"/>
      <c r="AF149" s="180"/>
      <c r="AG149" s="181"/>
      <c r="AH149" s="185">
        <f>IFERROR(IF(AT149="②",ROUNDDOWN((V149+Z149-AD149)*105/108,0),V149+Z149-AD149),0)</f>
        <v>0</v>
      </c>
      <c r="AI149" s="186"/>
      <c r="AJ149" s="186"/>
      <c r="AK149" s="187"/>
      <c r="AL149" s="191" t="str">
        <f>IFERROR(INDEX(リスト!$E$2:$H$10,MATCH(B149,リスト!$D$2:$D$10,0),MATCH(AS149,リスト!$E$1:$H$1,1)),"")</f>
        <v/>
      </c>
      <c r="AM149" s="192"/>
      <c r="AN149" s="195">
        <f t="shared" ref="AN149" si="185">IFERROR(IF(A149="〇",AU149,AV149),"")</f>
        <v>0</v>
      </c>
      <c r="AO149" s="196"/>
      <c r="AP149" s="196"/>
      <c r="AQ149" s="197"/>
      <c r="AS149" s="65" t="e">
        <f t="shared" ref="AS149" si="186">IF(O149&gt;=24,DATEVALUE("平成"&amp;O149&amp;"年"&amp;Q149&amp;"月"&amp;S149&amp;"日"),DATEVALUE("令和"&amp;O149&amp;"年"&amp;Q149&amp;"月"&amp;S149&amp;"日"))</f>
        <v>#VALUE!</v>
      </c>
      <c r="AT149" s="201" t="e">
        <f>VLOOKUP(AS149,リスト!$P$2:$Q$5,2,TRUE)</f>
        <v>#VALUE!</v>
      </c>
      <c r="AU149" s="178"/>
      <c r="AV149" s="291">
        <f t="shared" ref="AV149" si="187">IFERROR(ROUNDDOWN(AH149*AL149/100,0),0)</f>
        <v>0</v>
      </c>
    </row>
    <row r="150" spans="1:48" ht="13.8" customHeight="1">
      <c r="A150" s="288"/>
      <c r="B150" s="203"/>
      <c r="C150" s="163"/>
      <c r="D150" s="164"/>
      <c r="E150" s="164"/>
      <c r="F150" s="164"/>
      <c r="G150" s="164"/>
      <c r="H150" s="164"/>
      <c r="I150" s="165"/>
      <c r="J150" s="166"/>
      <c r="K150" s="164"/>
      <c r="L150" s="164"/>
      <c r="M150" s="164"/>
      <c r="N150" s="165"/>
      <c r="O150" s="10"/>
      <c r="P150" s="15" t="s">
        <v>15</v>
      </c>
      <c r="Q150" s="10"/>
      <c r="R150" s="15" t="s">
        <v>16</v>
      </c>
      <c r="S150" s="10"/>
      <c r="T150" s="205" t="s">
        <v>19</v>
      </c>
      <c r="U150" s="205"/>
      <c r="V150" s="182"/>
      <c r="W150" s="183"/>
      <c r="X150" s="183"/>
      <c r="Y150" s="184"/>
      <c r="Z150" s="182"/>
      <c r="AA150" s="183"/>
      <c r="AB150" s="183"/>
      <c r="AC150" s="184"/>
      <c r="AD150" s="182"/>
      <c r="AE150" s="183"/>
      <c r="AF150" s="183"/>
      <c r="AG150" s="184"/>
      <c r="AH150" s="188"/>
      <c r="AI150" s="189"/>
      <c r="AJ150" s="189"/>
      <c r="AK150" s="190"/>
      <c r="AL150" s="193"/>
      <c r="AM150" s="194"/>
      <c r="AN150" s="198"/>
      <c r="AO150" s="199"/>
      <c r="AP150" s="199"/>
      <c r="AQ150" s="200"/>
      <c r="AS150" s="65"/>
      <c r="AT150" s="201"/>
      <c r="AU150" s="178"/>
      <c r="AV150" s="291"/>
    </row>
    <row r="151" spans="1:48" ht="13.8" customHeight="1">
      <c r="A151" s="287" t="s">
        <v>144</v>
      </c>
      <c r="B151" s="202"/>
      <c r="C151" s="159"/>
      <c r="D151" s="160"/>
      <c r="E151" s="160"/>
      <c r="F151" s="160"/>
      <c r="G151" s="160"/>
      <c r="H151" s="160"/>
      <c r="I151" s="161"/>
      <c r="J151" s="162"/>
      <c r="K151" s="160"/>
      <c r="L151" s="160"/>
      <c r="M151" s="160"/>
      <c r="N151" s="161"/>
      <c r="O151" s="9"/>
      <c r="P151" s="14" t="s">
        <v>15</v>
      </c>
      <c r="Q151" s="9"/>
      <c r="R151" s="14" t="s">
        <v>16</v>
      </c>
      <c r="S151" s="9"/>
      <c r="T151" s="204" t="s">
        <v>17</v>
      </c>
      <c r="U151" s="204"/>
      <c r="V151" s="179"/>
      <c r="W151" s="180"/>
      <c r="X151" s="180"/>
      <c r="Y151" s="181"/>
      <c r="Z151" s="179"/>
      <c r="AA151" s="180"/>
      <c r="AB151" s="180"/>
      <c r="AC151" s="181"/>
      <c r="AD151" s="179"/>
      <c r="AE151" s="180"/>
      <c r="AF151" s="180"/>
      <c r="AG151" s="181"/>
      <c r="AH151" s="185">
        <f>IFERROR(IF(AT151="②",ROUNDDOWN((V151+Z151-AD151)*105/108,0),V151+Z151-AD151),0)</f>
        <v>0</v>
      </c>
      <c r="AI151" s="186"/>
      <c r="AJ151" s="186"/>
      <c r="AK151" s="187"/>
      <c r="AL151" s="191" t="str">
        <f>IFERROR(INDEX(リスト!$E$2:$H$10,MATCH(B151,リスト!$D$2:$D$10,0),MATCH(AS151,リスト!$E$1:$H$1,1)),"")</f>
        <v/>
      </c>
      <c r="AM151" s="192"/>
      <c r="AN151" s="195">
        <f t="shared" ref="AN151" si="188">IFERROR(IF(A151="〇",AU151,AV151),"")</f>
        <v>0</v>
      </c>
      <c r="AO151" s="196"/>
      <c r="AP151" s="196"/>
      <c r="AQ151" s="197"/>
      <c r="AS151" s="65" t="e">
        <f t="shared" ref="AS151" si="189">IF(O151&gt;=24,DATEVALUE("平成"&amp;O151&amp;"年"&amp;Q151&amp;"月"&amp;S151&amp;"日"),DATEVALUE("令和"&amp;O151&amp;"年"&amp;Q151&amp;"月"&amp;S151&amp;"日"))</f>
        <v>#VALUE!</v>
      </c>
      <c r="AT151" s="201" t="e">
        <f>VLOOKUP(AS151,リスト!$P$2:$Q$5,2,TRUE)</f>
        <v>#VALUE!</v>
      </c>
      <c r="AU151" s="178"/>
      <c r="AV151" s="291">
        <f t="shared" ref="AV151" si="190">IFERROR(ROUNDDOWN(AH151*AL151/100,0),0)</f>
        <v>0</v>
      </c>
    </row>
    <row r="152" spans="1:48" ht="13.8" customHeight="1">
      <c r="A152" s="288"/>
      <c r="B152" s="203"/>
      <c r="C152" s="163"/>
      <c r="D152" s="164"/>
      <c r="E152" s="164"/>
      <c r="F152" s="164"/>
      <c r="G152" s="164"/>
      <c r="H152" s="164"/>
      <c r="I152" s="165"/>
      <c r="J152" s="166"/>
      <c r="K152" s="164"/>
      <c r="L152" s="164"/>
      <c r="M152" s="164"/>
      <c r="N152" s="165"/>
      <c r="O152" s="10"/>
      <c r="P152" s="15" t="s">
        <v>15</v>
      </c>
      <c r="Q152" s="10"/>
      <c r="R152" s="15" t="s">
        <v>16</v>
      </c>
      <c r="S152" s="10"/>
      <c r="T152" s="205" t="s">
        <v>19</v>
      </c>
      <c r="U152" s="205"/>
      <c r="V152" s="182"/>
      <c r="W152" s="183"/>
      <c r="X152" s="183"/>
      <c r="Y152" s="184"/>
      <c r="Z152" s="182"/>
      <c r="AA152" s="183"/>
      <c r="AB152" s="183"/>
      <c r="AC152" s="184"/>
      <c r="AD152" s="182"/>
      <c r="AE152" s="183"/>
      <c r="AF152" s="183"/>
      <c r="AG152" s="184"/>
      <c r="AH152" s="188"/>
      <c r="AI152" s="189"/>
      <c r="AJ152" s="189"/>
      <c r="AK152" s="190"/>
      <c r="AL152" s="193"/>
      <c r="AM152" s="194"/>
      <c r="AN152" s="198"/>
      <c r="AO152" s="199"/>
      <c r="AP152" s="199"/>
      <c r="AQ152" s="200"/>
      <c r="AS152" s="65"/>
      <c r="AT152" s="201"/>
      <c r="AU152" s="178"/>
      <c r="AV152" s="291"/>
    </row>
    <row r="153" spans="1:48" ht="13.8" customHeight="1">
      <c r="A153" s="287" t="s">
        <v>144</v>
      </c>
      <c r="B153" s="202"/>
      <c r="C153" s="159"/>
      <c r="D153" s="160"/>
      <c r="E153" s="160"/>
      <c r="F153" s="160"/>
      <c r="G153" s="160"/>
      <c r="H153" s="160"/>
      <c r="I153" s="161"/>
      <c r="J153" s="162"/>
      <c r="K153" s="160"/>
      <c r="L153" s="160"/>
      <c r="M153" s="160"/>
      <c r="N153" s="161"/>
      <c r="O153" s="9"/>
      <c r="P153" s="14" t="s">
        <v>15</v>
      </c>
      <c r="Q153" s="9"/>
      <c r="R153" s="14" t="s">
        <v>16</v>
      </c>
      <c r="S153" s="9"/>
      <c r="T153" s="204" t="s">
        <v>17</v>
      </c>
      <c r="U153" s="204"/>
      <c r="V153" s="179"/>
      <c r="W153" s="180"/>
      <c r="X153" s="180"/>
      <c r="Y153" s="181"/>
      <c r="Z153" s="179"/>
      <c r="AA153" s="180"/>
      <c r="AB153" s="180"/>
      <c r="AC153" s="181"/>
      <c r="AD153" s="179"/>
      <c r="AE153" s="180"/>
      <c r="AF153" s="180"/>
      <c r="AG153" s="181"/>
      <c r="AH153" s="185">
        <f>IFERROR(IF(AT153="②",ROUNDDOWN((V153+Z153-AD153)*105/108,0),V153+Z153-AD153),0)</f>
        <v>0</v>
      </c>
      <c r="AI153" s="186"/>
      <c r="AJ153" s="186"/>
      <c r="AK153" s="187"/>
      <c r="AL153" s="191" t="str">
        <f>IFERROR(INDEX(リスト!$E$2:$H$10,MATCH(B153,リスト!$D$2:$D$10,0),MATCH(AS153,リスト!$E$1:$H$1,1)),"")</f>
        <v/>
      </c>
      <c r="AM153" s="192"/>
      <c r="AN153" s="195">
        <f t="shared" ref="AN153" si="191">IFERROR(IF(A153="〇",AU153,AV153),"")</f>
        <v>0</v>
      </c>
      <c r="AO153" s="196"/>
      <c r="AP153" s="196"/>
      <c r="AQ153" s="197"/>
      <c r="AS153" s="65" t="e">
        <f t="shared" ref="AS153" si="192">IF(O153&gt;=24,DATEVALUE("平成"&amp;O153&amp;"年"&amp;Q153&amp;"月"&amp;S153&amp;"日"),DATEVALUE("令和"&amp;O153&amp;"年"&amp;Q153&amp;"月"&amp;S153&amp;"日"))</f>
        <v>#VALUE!</v>
      </c>
      <c r="AT153" s="201" t="e">
        <f>VLOOKUP(AS153,リスト!$P$2:$Q$5,2,TRUE)</f>
        <v>#VALUE!</v>
      </c>
      <c r="AU153" s="178"/>
      <c r="AV153" s="291">
        <f t="shared" ref="AV153" si="193">IFERROR(ROUNDDOWN(AH153*AL153/100,0),0)</f>
        <v>0</v>
      </c>
    </row>
    <row r="154" spans="1:48" ht="13.8" customHeight="1">
      <c r="A154" s="288"/>
      <c r="B154" s="203"/>
      <c r="C154" s="163"/>
      <c r="D154" s="164"/>
      <c r="E154" s="164"/>
      <c r="F154" s="164"/>
      <c r="G154" s="164"/>
      <c r="H154" s="164"/>
      <c r="I154" s="165"/>
      <c r="J154" s="166"/>
      <c r="K154" s="164"/>
      <c r="L154" s="164"/>
      <c r="M154" s="164"/>
      <c r="N154" s="165"/>
      <c r="O154" s="10"/>
      <c r="P154" s="16" t="s">
        <v>15</v>
      </c>
      <c r="Q154" s="10"/>
      <c r="R154" s="16" t="s">
        <v>16</v>
      </c>
      <c r="S154" s="10"/>
      <c r="T154" s="206" t="s">
        <v>19</v>
      </c>
      <c r="U154" s="206"/>
      <c r="V154" s="182"/>
      <c r="W154" s="183"/>
      <c r="X154" s="183"/>
      <c r="Y154" s="184"/>
      <c r="Z154" s="182"/>
      <c r="AA154" s="183"/>
      <c r="AB154" s="183"/>
      <c r="AC154" s="184"/>
      <c r="AD154" s="182"/>
      <c r="AE154" s="183"/>
      <c r="AF154" s="183"/>
      <c r="AG154" s="184"/>
      <c r="AH154" s="188"/>
      <c r="AI154" s="189"/>
      <c r="AJ154" s="189"/>
      <c r="AK154" s="190"/>
      <c r="AL154" s="193"/>
      <c r="AM154" s="194"/>
      <c r="AN154" s="198"/>
      <c r="AO154" s="199"/>
      <c r="AP154" s="199"/>
      <c r="AQ154" s="200"/>
      <c r="AS154" s="65"/>
      <c r="AT154" s="201"/>
      <c r="AU154" s="178"/>
      <c r="AV154" s="291"/>
    </row>
    <row r="155" spans="1:48" ht="13.8" customHeight="1">
      <c r="A155" s="287" t="s">
        <v>144</v>
      </c>
      <c r="B155" s="202"/>
      <c r="C155" s="159"/>
      <c r="D155" s="160"/>
      <c r="E155" s="160"/>
      <c r="F155" s="160"/>
      <c r="G155" s="160"/>
      <c r="H155" s="160"/>
      <c r="I155" s="161"/>
      <c r="J155" s="162"/>
      <c r="K155" s="160"/>
      <c r="L155" s="160"/>
      <c r="M155" s="160"/>
      <c r="N155" s="161"/>
      <c r="O155" s="9"/>
      <c r="P155" s="15" t="s">
        <v>15</v>
      </c>
      <c r="Q155" s="9"/>
      <c r="R155" s="15" t="s">
        <v>16</v>
      </c>
      <c r="S155" s="9"/>
      <c r="T155" s="205" t="s">
        <v>17</v>
      </c>
      <c r="U155" s="205"/>
      <c r="V155" s="179"/>
      <c r="W155" s="180"/>
      <c r="X155" s="180"/>
      <c r="Y155" s="181"/>
      <c r="Z155" s="179"/>
      <c r="AA155" s="180"/>
      <c r="AB155" s="180"/>
      <c r="AC155" s="181"/>
      <c r="AD155" s="179"/>
      <c r="AE155" s="180"/>
      <c r="AF155" s="180"/>
      <c r="AG155" s="181"/>
      <c r="AH155" s="185">
        <f>IFERROR(IF(AT155="②",ROUNDDOWN((V155+Z155-AD155)*105/108,0),V155+Z155-AD155),0)</f>
        <v>0</v>
      </c>
      <c r="AI155" s="186"/>
      <c r="AJ155" s="186"/>
      <c r="AK155" s="187"/>
      <c r="AL155" s="191" t="str">
        <f>IFERROR(INDEX(リスト!$E$2:$H$10,MATCH(B155,リスト!$D$2:$D$10,0),MATCH(AS155,リスト!$E$1:$H$1,1)),"")</f>
        <v/>
      </c>
      <c r="AM155" s="192"/>
      <c r="AN155" s="195">
        <f t="shared" ref="AN155" si="194">IFERROR(IF(A155="〇",AU155,AV155),"")</f>
        <v>0</v>
      </c>
      <c r="AO155" s="196"/>
      <c r="AP155" s="196"/>
      <c r="AQ155" s="197"/>
      <c r="AS155" s="65" t="e">
        <f t="shared" ref="AS155" si="195">IF(O155&gt;=24,DATEVALUE("平成"&amp;O155&amp;"年"&amp;Q155&amp;"月"&amp;S155&amp;"日"),DATEVALUE("令和"&amp;O155&amp;"年"&amp;Q155&amp;"月"&amp;S155&amp;"日"))</f>
        <v>#VALUE!</v>
      </c>
      <c r="AT155" s="201" t="e">
        <f>VLOOKUP(AS155,リスト!$P$2:$Q$5,2,TRUE)</f>
        <v>#VALUE!</v>
      </c>
      <c r="AU155" s="178"/>
      <c r="AV155" s="291">
        <f t="shared" ref="AV155" si="196">IFERROR(ROUNDDOWN(AH155*AL155/100,0),0)</f>
        <v>0</v>
      </c>
    </row>
    <row r="156" spans="1:48" ht="13.8" customHeight="1">
      <c r="A156" s="288"/>
      <c r="B156" s="203"/>
      <c r="C156" s="163"/>
      <c r="D156" s="164"/>
      <c r="E156" s="164"/>
      <c r="F156" s="164"/>
      <c r="G156" s="164"/>
      <c r="H156" s="164"/>
      <c r="I156" s="165"/>
      <c r="J156" s="166"/>
      <c r="K156" s="164"/>
      <c r="L156" s="164"/>
      <c r="M156" s="164"/>
      <c r="N156" s="165"/>
      <c r="O156" s="10"/>
      <c r="P156" s="16" t="s">
        <v>15</v>
      </c>
      <c r="Q156" s="10"/>
      <c r="R156" s="16" t="s">
        <v>16</v>
      </c>
      <c r="S156" s="10"/>
      <c r="T156" s="206" t="s">
        <v>19</v>
      </c>
      <c r="U156" s="206"/>
      <c r="V156" s="182"/>
      <c r="W156" s="183"/>
      <c r="X156" s="183"/>
      <c r="Y156" s="184"/>
      <c r="Z156" s="182"/>
      <c r="AA156" s="183"/>
      <c r="AB156" s="183"/>
      <c r="AC156" s="184"/>
      <c r="AD156" s="182"/>
      <c r="AE156" s="183"/>
      <c r="AF156" s="183"/>
      <c r="AG156" s="184"/>
      <c r="AH156" s="188"/>
      <c r="AI156" s="189"/>
      <c r="AJ156" s="189"/>
      <c r="AK156" s="190"/>
      <c r="AL156" s="193"/>
      <c r="AM156" s="194"/>
      <c r="AN156" s="198"/>
      <c r="AO156" s="199"/>
      <c r="AP156" s="199"/>
      <c r="AQ156" s="200"/>
      <c r="AS156" s="65"/>
      <c r="AT156" s="201"/>
      <c r="AU156" s="178"/>
      <c r="AV156" s="291"/>
    </row>
    <row r="157" spans="1:48" ht="13.8" customHeight="1">
      <c r="A157" s="287" t="s">
        <v>144</v>
      </c>
      <c r="B157" s="202"/>
      <c r="C157" s="159"/>
      <c r="D157" s="160"/>
      <c r="E157" s="160"/>
      <c r="F157" s="160"/>
      <c r="G157" s="160"/>
      <c r="H157" s="160"/>
      <c r="I157" s="161"/>
      <c r="J157" s="162"/>
      <c r="K157" s="160"/>
      <c r="L157" s="160"/>
      <c r="M157" s="160"/>
      <c r="N157" s="161"/>
      <c r="O157" s="9"/>
      <c r="P157" s="15" t="s">
        <v>15</v>
      </c>
      <c r="Q157" s="9"/>
      <c r="R157" s="15" t="s">
        <v>16</v>
      </c>
      <c r="S157" s="9"/>
      <c r="T157" s="205" t="s">
        <v>17</v>
      </c>
      <c r="U157" s="205"/>
      <c r="V157" s="179"/>
      <c r="W157" s="180"/>
      <c r="X157" s="180"/>
      <c r="Y157" s="181"/>
      <c r="Z157" s="179"/>
      <c r="AA157" s="180"/>
      <c r="AB157" s="180"/>
      <c r="AC157" s="181"/>
      <c r="AD157" s="179"/>
      <c r="AE157" s="180"/>
      <c r="AF157" s="180"/>
      <c r="AG157" s="181"/>
      <c r="AH157" s="185">
        <f>IFERROR(IF(AT157="②",ROUNDDOWN((V157+Z157-AD157)*105/108,0),V157+Z157-AD157),0)</f>
        <v>0</v>
      </c>
      <c r="AI157" s="186"/>
      <c r="AJ157" s="186"/>
      <c r="AK157" s="187"/>
      <c r="AL157" s="191" t="str">
        <f>IFERROR(INDEX(リスト!$E$2:$H$10,MATCH(B157,リスト!$D$2:$D$10,0),MATCH(AS157,リスト!$E$1:$H$1,1)),"")</f>
        <v/>
      </c>
      <c r="AM157" s="192"/>
      <c r="AN157" s="195">
        <f t="shared" ref="AN157" si="197">IFERROR(IF(A157="〇",AU157,AV157),"")</f>
        <v>0</v>
      </c>
      <c r="AO157" s="196"/>
      <c r="AP157" s="196"/>
      <c r="AQ157" s="197"/>
      <c r="AS157" s="65" t="e">
        <f t="shared" ref="AS157" si="198">IF(O157&gt;=24,DATEVALUE("平成"&amp;O157&amp;"年"&amp;Q157&amp;"月"&amp;S157&amp;"日"),DATEVALUE("令和"&amp;O157&amp;"年"&amp;Q157&amp;"月"&amp;S157&amp;"日"))</f>
        <v>#VALUE!</v>
      </c>
      <c r="AT157" s="201" t="e">
        <f>VLOOKUP(AS157,リスト!$P$2:$Q$5,2,TRUE)</f>
        <v>#VALUE!</v>
      </c>
      <c r="AU157" s="178"/>
      <c r="AV157" s="291">
        <f t="shared" ref="AV157" si="199">IFERROR(ROUNDDOWN(AH157*AL157/100,0),0)</f>
        <v>0</v>
      </c>
    </row>
    <row r="158" spans="1:48" ht="13.8" customHeight="1">
      <c r="A158" s="288"/>
      <c r="B158" s="203"/>
      <c r="C158" s="163"/>
      <c r="D158" s="164"/>
      <c r="E158" s="164"/>
      <c r="F158" s="164"/>
      <c r="G158" s="164"/>
      <c r="H158" s="164"/>
      <c r="I158" s="165"/>
      <c r="J158" s="166"/>
      <c r="K158" s="164"/>
      <c r="L158" s="164"/>
      <c r="M158" s="164"/>
      <c r="N158" s="165"/>
      <c r="O158" s="10"/>
      <c r="P158" s="16" t="s">
        <v>15</v>
      </c>
      <c r="Q158" s="10"/>
      <c r="R158" s="16" t="s">
        <v>16</v>
      </c>
      <c r="S158" s="10"/>
      <c r="T158" s="206" t="s">
        <v>19</v>
      </c>
      <c r="U158" s="206"/>
      <c r="V158" s="182"/>
      <c r="W158" s="183"/>
      <c r="X158" s="183"/>
      <c r="Y158" s="184"/>
      <c r="Z158" s="182"/>
      <c r="AA158" s="183"/>
      <c r="AB158" s="183"/>
      <c r="AC158" s="184"/>
      <c r="AD158" s="182"/>
      <c r="AE158" s="183"/>
      <c r="AF158" s="183"/>
      <c r="AG158" s="184"/>
      <c r="AH158" s="188"/>
      <c r="AI158" s="189"/>
      <c r="AJ158" s="189"/>
      <c r="AK158" s="190"/>
      <c r="AL158" s="193"/>
      <c r="AM158" s="194"/>
      <c r="AN158" s="198"/>
      <c r="AO158" s="199"/>
      <c r="AP158" s="199"/>
      <c r="AQ158" s="200"/>
      <c r="AS158" s="65"/>
      <c r="AT158" s="201"/>
      <c r="AU158" s="178"/>
      <c r="AV158" s="291"/>
    </row>
    <row r="159" spans="1:48" ht="13.8" customHeight="1">
      <c r="A159" s="287" t="s">
        <v>144</v>
      </c>
      <c r="B159" s="202"/>
      <c r="C159" s="159"/>
      <c r="D159" s="160"/>
      <c r="E159" s="160"/>
      <c r="F159" s="160"/>
      <c r="G159" s="160"/>
      <c r="H159" s="160"/>
      <c r="I159" s="161"/>
      <c r="J159" s="162"/>
      <c r="K159" s="160"/>
      <c r="L159" s="160"/>
      <c r="M159" s="160"/>
      <c r="N159" s="161"/>
      <c r="O159" s="9"/>
      <c r="P159" s="14" t="s">
        <v>15</v>
      </c>
      <c r="Q159" s="9"/>
      <c r="R159" s="14" t="s">
        <v>16</v>
      </c>
      <c r="S159" s="9"/>
      <c r="T159" s="204" t="s">
        <v>17</v>
      </c>
      <c r="U159" s="204"/>
      <c r="V159" s="179"/>
      <c r="W159" s="180"/>
      <c r="X159" s="180"/>
      <c r="Y159" s="181"/>
      <c r="Z159" s="179"/>
      <c r="AA159" s="180"/>
      <c r="AB159" s="180"/>
      <c r="AC159" s="181"/>
      <c r="AD159" s="179"/>
      <c r="AE159" s="180"/>
      <c r="AF159" s="180"/>
      <c r="AG159" s="181"/>
      <c r="AH159" s="185">
        <f>IFERROR(IF(AT159="②",ROUNDDOWN((V159+Z159-AD159)*105/108,0),V159+Z159-AD159),0)</f>
        <v>0</v>
      </c>
      <c r="AI159" s="186"/>
      <c r="AJ159" s="186"/>
      <c r="AK159" s="187"/>
      <c r="AL159" s="191" t="str">
        <f>IFERROR(INDEX(リスト!$E$2:$H$10,MATCH(B159,リスト!$D$2:$D$10,0),MATCH(AS159,リスト!$E$1:$H$1,1)),"")</f>
        <v/>
      </c>
      <c r="AM159" s="192"/>
      <c r="AN159" s="195">
        <f t="shared" ref="AN159" si="200">IFERROR(IF(A159="〇",AU159,AV159),"")</f>
        <v>0</v>
      </c>
      <c r="AO159" s="196"/>
      <c r="AP159" s="196"/>
      <c r="AQ159" s="197"/>
      <c r="AS159" s="65" t="e">
        <f t="shared" ref="AS159" si="201">IF(O159&gt;=24,DATEVALUE("平成"&amp;O159&amp;"年"&amp;Q159&amp;"月"&amp;S159&amp;"日"),DATEVALUE("令和"&amp;O159&amp;"年"&amp;Q159&amp;"月"&amp;S159&amp;"日"))</f>
        <v>#VALUE!</v>
      </c>
      <c r="AT159" s="201" t="e">
        <f>VLOOKUP(AS159,リスト!$P$2:$Q$5,2,TRUE)</f>
        <v>#VALUE!</v>
      </c>
      <c r="AU159" s="178"/>
      <c r="AV159" s="291">
        <f t="shared" ref="AV159" si="202">IFERROR(ROUNDDOWN(AH159*AL159/100,0),0)</f>
        <v>0</v>
      </c>
    </row>
    <row r="160" spans="1:48" ht="13.8" customHeight="1">
      <c r="A160" s="288"/>
      <c r="B160" s="203"/>
      <c r="C160" s="163"/>
      <c r="D160" s="164"/>
      <c r="E160" s="164"/>
      <c r="F160" s="164"/>
      <c r="G160" s="164"/>
      <c r="H160" s="164"/>
      <c r="I160" s="165"/>
      <c r="J160" s="166"/>
      <c r="K160" s="164"/>
      <c r="L160" s="164"/>
      <c r="M160" s="164"/>
      <c r="N160" s="165"/>
      <c r="O160" s="10"/>
      <c r="P160" s="15" t="s">
        <v>15</v>
      </c>
      <c r="Q160" s="10"/>
      <c r="R160" s="15" t="s">
        <v>16</v>
      </c>
      <c r="S160" s="10"/>
      <c r="T160" s="205" t="s">
        <v>19</v>
      </c>
      <c r="U160" s="205"/>
      <c r="V160" s="182"/>
      <c r="W160" s="183"/>
      <c r="X160" s="183"/>
      <c r="Y160" s="184"/>
      <c r="Z160" s="182"/>
      <c r="AA160" s="183"/>
      <c r="AB160" s="183"/>
      <c r="AC160" s="184"/>
      <c r="AD160" s="182"/>
      <c r="AE160" s="183"/>
      <c r="AF160" s="183"/>
      <c r="AG160" s="184"/>
      <c r="AH160" s="188"/>
      <c r="AI160" s="189"/>
      <c r="AJ160" s="189"/>
      <c r="AK160" s="190"/>
      <c r="AL160" s="193"/>
      <c r="AM160" s="194"/>
      <c r="AN160" s="198"/>
      <c r="AO160" s="199"/>
      <c r="AP160" s="199"/>
      <c r="AQ160" s="200"/>
      <c r="AS160" s="65"/>
      <c r="AT160" s="201"/>
      <c r="AU160" s="178"/>
      <c r="AV160" s="291"/>
    </row>
    <row r="161" spans="1:48" ht="13.8" customHeight="1">
      <c r="A161" s="287" t="s">
        <v>144</v>
      </c>
      <c r="B161" s="202"/>
      <c r="C161" s="159"/>
      <c r="D161" s="160"/>
      <c r="E161" s="160"/>
      <c r="F161" s="160"/>
      <c r="G161" s="160"/>
      <c r="H161" s="160"/>
      <c r="I161" s="161"/>
      <c r="J161" s="162"/>
      <c r="K161" s="160"/>
      <c r="L161" s="160"/>
      <c r="M161" s="160"/>
      <c r="N161" s="161"/>
      <c r="O161" s="9"/>
      <c r="P161" s="14" t="s">
        <v>15</v>
      </c>
      <c r="Q161" s="9"/>
      <c r="R161" s="14" t="s">
        <v>16</v>
      </c>
      <c r="S161" s="9"/>
      <c r="T161" s="204" t="s">
        <v>17</v>
      </c>
      <c r="U161" s="204"/>
      <c r="V161" s="179"/>
      <c r="W161" s="180"/>
      <c r="X161" s="180"/>
      <c r="Y161" s="181"/>
      <c r="Z161" s="179"/>
      <c r="AA161" s="180"/>
      <c r="AB161" s="180"/>
      <c r="AC161" s="181"/>
      <c r="AD161" s="179"/>
      <c r="AE161" s="180"/>
      <c r="AF161" s="180"/>
      <c r="AG161" s="181"/>
      <c r="AH161" s="185">
        <f>IFERROR(IF(AT161="②",ROUNDDOWN((V161+Z161-AD161)*105/108,0),V161+Z161-AD161),0)</f>
        <v>0</v>
      </c>
      <c r="AI161" s="186"/>
      <c r="AJ161" s="186"/>
      <c r="AK161" s="187"/>
      <c r="AL161" s="191" t="str">
        <f>IFERROR(INDEX(リスト!$E$2:$H$10,MATCH(B161,リスト!$D$2:$D$10,0),MATCH(AS161,リスト!$E$1:$H$1,1)),"")</f>
        <v/>
      </c>
      <c r="AM161" s="192"/>
      <c r="AN161" s="195">
        <f t="shared" ref="AN161" si="203">IFERROR(IF(A161="〇",AU161,AV161),"")</f>
        <v>0</v>
      </c>
      <c r="AO161" s="196"/>
      <c r="AP161" s="196"/>
      <c r="AQ161" s="197"/>
      <c r="AS161" s="65" t="e">
        <f t="shared" ref="AS161" si="204">IF(O161&gt;=24,DATEVALUE("平成"&amp;O161&amp;"年"&amp;Q161&amp;"月"&amp;S161&amp;"日"),DATEVALUE("令和"&amp;O161&amp;"年"&amp;Q161&amp;"月"&amp;S161&amp;"日"))</f>
        <v>#VALUE!</v>
      </c>
      <c r="AT161" s="201" t="e">
        <f>VLOOKUP(AS161,リスト!$P$2:$Q$5,2,TRUE)</f>
        <v>#VALUE!</v>
      </c>
      <c r="AU161" s="178"/>
      <c r="AV161" s="291">
        <f t="shared" ref="AV161" si="205">IFERROR(ROUNDDOWN(AH161*AL161/100,0),0)</f>
        <v>0</v>
      </c>
    </row>
    <row r="162" spans="1:48" ht="13.8" customHeight="1">
      <c r="A162" s="288"/>
      <c r="B162" s="203"/>
      <c r="C162" s="163"/>
      <c r="D162" s="164"/>
      <c r="E162" s="164"/>
      <c r="F162" s="164"/>
      <c r="G162" s="164"/>
      <c r="H162" s="164"/>
      <c r="I162" s="165"/>
      <c r="J162" s="166"/>
      <c r="K162" s="164"/>
      <c r="L162" s="164"/>
      <c r="M162" s="164"/>
      <c r="N162" s="165"/>
      <c r="O162" s="10"/>
      <c r="P162" s="15" t="s">
        <v>15</v>
      </c>
      <c r="Q162" s="10"/>
      <c r="R162" s="15" t="s">
        <v>16</v>
      </c>
      <c r="S162" s="10"/>
      <c r="T162" s="205" t="s">
        <v>19</v>
      </c>
      <c r="U162" s="205"/>
      <c r="V162" s="182"/>
      <c r="W162" s="183"/>
      <c r="X162" s="183"/>
      <c r="Y162" s="184"/>
      <c r="Z162" s="182"/>
      <c r="AA162" s="183"/>
      <c r="AB162" s="183"/>
      <c r="AC162" s="184"/>
      <c r="AD162" s="182"/>
      <c r="AE162" s="183"/>
      <c r="AF162" s="183"/>
      <c r="AG162" s="184"/>
      <c r="AH162" s="188"/>
      <c r="AI162" s="189"/>
      <c r="AJ162" s="189"/>
      <c r="AK162" s="190"/>
      <c r="AL162" s="193"/>
      <c r="AM162" s="194"/>
      <c r="AN162" s="198"/>
      <c r="AO162" s="199"/>
      <c r="AP162" s="199"/>
      <c r="AQ162" s="200"/>
      <c r="AS162" s="65"/>
      <c r="AT162" s="201"/>
      <c r="AU162" s="178"/>
      <c r="AV162" s="291"/>
    </row>
    <row r="163" spans="1:48" ht="13.8" customHeight="1">
      <c r="A163" s="287" t="s">
        <v>144</v>
      </c>
      <c r="B163" s="202"/>
      <c r="C163" s="159"/>
      <c r="D163" s="160"/>
      <c r="E163" s="160"/>
      <c r="F163" s="160"/>
      <c r="G163" s="160"/>
      <c r="H163" s="160"/>
      <c r="I163" s="161"/>
      <c r="J163" s="162"/>
      <c r="K163" s="160"/>
      <c r="L163" s="160"/>
      <c r="M163" s="160"/>
      <c r="N163" s="161"/>
      <c r="O163" s="9"/>
      <c r="P163" s="14" t="s">
        <v>15</v>
      </c>
      <c r="Q163" s="9"/>
      <c r="R163" s="14" t="s">
        <v>16</v>
      </c>
      <c r="S163" s="9"/>
      <c r="T163" s="204" t="s">
        <v>17</v>
      </c>
      <c r="U163" s="204"/>
      <c r="V163" s="179"/>
      <c r="W163" s="180"/>
      <c r="X163" s="180"/>
      <c r="Y163" s="181"/>
      <c r="Z163" s="179"/>
      <c r="AA163" s="180"/>
      <c r="AB163" s="180"/>
      <c r="AC163" s="181"/>
      <c r="AD163" s="179"/>
      <c r="AE163" s="180"/>
      <c r="AF163" s="180"/>
      <c r="AG163" s="181"/>
      <c r="AH163" s="185">
        <f>IFERROR(IF(AT163="②",ROUNDDOWN((V163+Z163-AD163)*105/108,0),V163+Z163-AD163),0)</f>
        <v>0</v>
      </c>
      <c r="AI163" s="186"/>
      <c r="AJ163" s="186"/>
      <c r="AK163" s="187"/>
      <c r="AL163" s="191" t="str">
        <f>IFERROR(INDEX(リスト!$E$2:$H$10,MATCH(B163,リスト!$D$2:$D$10,0),MATCH(AS163,リスト!$E$1:$H$1,1)),"")</f>
        <v/>
      </c>
      <c r="AM163" s="192"/>
      <c r="AN163" s="195">
        <f t="shared" ref="AN163" si="206">IFERROR(IF(A163="〇",AU163,AV163),"")</f>
        <v>0</v>
      </c>
      <c r="AO163" s="196"/>
      <c r="AP163" s="196"/>
      <c r="AQ163" s="197"/>
      <c r="AS163" s="65" t="e">
        <f t="shared" ref="AS163" si="207">IF(O163&gt;=24,DATEVALUE("平成"&amp;O163&amp;"年"&amp;Q163&amp;"月"&amp;S163&amp;"日"),DATEVALUE("令和"&amp;O163&amp;"年"&amp;Q163&amp;"月"&amp;S163&amp;"日"))</f>
        <v>#VALUE!</v>
      </c>
      <c r="AT163" s="201" t="e">
        <f>VLOOKUP(AS163,リスト!$P$2:$Q$5,2,TRUE)</f>
        <v>#VALUE!</v>
      </c>
      <c r="AU163" s="178"/>
      <c r="AV163" s="291">
        <f t="shared" ref="AV163" si="208">IFERROR(ROUNDDOWN(AH163*AL163/100,0),0)</f>
        <v>0</v>
      </c>
    </row>
    <row r="164" spans="1:48" ht="13.8" customHeight="1">
      <c r="A164" s="288"/>
      <c r="B164" s="203"/>
      <c r="C164" s="163"/>
      <c r="D164" s="164"/>
      <c r="E164" s="164"/>
      <c r="F164" s="164"/>
      <c r="G164" s="164"/>
      <c r="H164" s="164"/>
      <c r="I164" s="165"/>
      <c r="J164" s="166"/>
      <c r="K164" s="164"/>
      <c r="L164" s="164"/>
      <c r="M164" s="164"/>
      <c r="N164" s="165"/>
      <c r="O164" s="10"/>
      <c r="P164" s="16" t="s">
        <v>15</v>
      </c>
      <c r="Q164" s="10"/>
      <c r="R164" s="16" t="s">
        <v>16</v>
      </c>
      <c r="S164" s="10"/>
      <c r="T164" s="206" t="s">
        <v>19</v>
      </c>
      <c r="U164" s="206"/>
      <c r="V164" s="182"/>
      <c r="W164" s="183"/>
      <c r="X164" s="183"/>
      <c r="Y164" s="184"/>
      <c r="Z164" s="182"/>
      <c r="AA164" s="183"/>
      <c r="AB164" s="183"/>
      <c r="AC164" s="184"/>
      <c r="AD164" s="182"/>
      <c r="AE164" s="183"/>
      <c r="AF164" s="183"/>
      <c r="AG164" s="184"/>
      <c r="AH164" s="188"/>
      <c r="AI164" s="189"/>
      <c r="AJ164" s="189"/>
      <c r="AK164" s="190"/>
      <c r="AL164" s="193"/>
      <c r="AM164" s="194"/>
      <c r="AN164" s="198"/>
      <c r="AO164" s="199"/>
      <c r="AP164" s="199"/>
      <c r="AQ164" s="200"/>
      <c r="AS164" s="65"/>
      <c r="AT164" s="201"/>
      <c r="AU164" s="178"/>
      <c r="AV164" s="291"/>
    </row>
    <row r="165" spans="1:48" ht="13.8" customHeight="1">
      <c r="A165" s="287" t="s">
        <v>144</v>
      </c>
      <c r="B165" s="202"/>
      <c r="C165" s="159"/>
      <c r="D165" s="160"/>
      <c r="E165" s="160"/>
      <c r="F165" s="160"/>
      <c r="G165" s="160"/>
      <c r="H165" s="160"/>
      <c r="I165" s="161"/>
      <c r="J165" s="162"/>
      <c r="K165" s="160"/>
      <c r="L165" s="160"/>
      <c r="M165" s="160"/>
      <c r="N165" s="161"/>
      <c r="O165" s="9"/>
      <c r="P165" s="15" t="s">
        <v>15</v>
      </c>
      <c r="Q165" s="9"/>
      <c r="R165" s="15" t="s">
        <v>16</v>
      </c>
      <c r="S165" s="9"/>
      <c r="T165" s="205" t="s">
        <v>17</v>
      </c>
      <c r="U165" s="205"/>
      <c r="V165" s="179"/>
      <c r="W165" s="180"/>
      <c r="X165" s="180"/>
      <c r="Y165" s="181"/>
      <c r="Z165" s="179"/>
      <c r="AA165" s="180"/>
      <c r="AB165" s="180"/>
      <c r="AC165" s="181"/>
      <c r="AD165" s="179"/>
      <c r="AE165" s="180"/>
      <c r="AF165" s="180"/>
      <c r="AG165" s="181"/>
      <c r="AH165" s="185">
        <f>IFERROR(IF(AT165="②",ROUNDDOWN((V165+Z165-AD165)*105/108,0),V165+Z165-AD165),0)</f>
        <v>0</v>
      </c>
      <c r="AI165" s="186"/>
      <c r="AJ165" s="186"/>
      <c r="AK165" s="187"/>
      <c r="AL165" s="191" t="str">
        <f>IFERROR(INDEX(リスト!$E$2:$H$10,MATCH(B165,リスト!$D$2:$D$10,0),MATCH(AS165,リスト!$E$1:$H$1,1)),"")</f>
        <v/>
      </c>
      <c r="AM165" s="192"/>
      <c r="AN165" s="195">
        <f t="shared" ref="AN165" si="209">IFERROR(IF(A165="〇",AU165,AV165),"")</f>
        <v>0</v>
      </c>
      <c r="AO165" s="196"/>
      <c r="AP165" s="196"/>
      <c r="AQ165" s="197"/>
      <c r="AS165" s="65" t="e">
        <f t="shared" ref="AS165" si="210">IF(O165&gt;=24,DATEVALUE("平成"&amp;O165&amp;"年"&amp;Q165&amp;"月"&amp;S165&amp;"日"),DATEVALUE("令和"&amp;O165&amp;"年"&amp;Q165&amp;"月"&amp;S165&amp;"日"))</f>
        <v>#VALUE!</v>
      </c>
      <c r="AT165" s="201" t="e">
        <f>VLOOKUP(AS165,リスト!$P$2:$Q$5,2,TRUE)</f>
        <v>#VALUE!</v>
      </c>
      <c r="AU165" s="178"/>
      <c r="AV165" s="291">
        <f t="shared" ref="AV165" si="211">IFERROR(ROUNDDOWN(AH165*AL165/100,0),0)</f>
        <v>0</v>
      </c>
    </row>
    <row r="166" spans="1:48" ht="13.8" customHeight="1">
      <c r="A166" s="288"/>
      <c r="B166" s="203"/>
      <c r="C166" s="163"/>
      <c r="D166" s="164"/>
      <c r="E166" s="164"/>
      <c r="F166" s="164"/>
      <c r="G166" s="164"/>
      <c r="H166" s="164"/>
      <c r="I166" s="165"/>
      <c r="J166" s="166"/>
      <c r="K166" s="164"/>
      <c r="L166" s="164"/>
      <c r="M166" s="164"/>
      <c r="N166" s="165"/>
      <c r="O166" s="10"/>
      <c r="P166" s="16" t="s">
        <v>15</v>
      </c>
      <c r="Q166" s="10"/>
      <c r="R166" s="16" t="s">
        <v>16</v>
      </c>
      <c r="S166" s="10"/>
      <c r="T166" s="206" t="s">
        <v>19</v>
      </c>
      <c r="U166" s="206"/>
      <c r="V166" s="182"/>
      <c r="W166" s="183"/>
      <c r="X166" s="183"/>
      <c r="Y166" s="184"/>
      <c r="Z166" s="182"/>
      <c r="AA166" s="183"/>
      <c r="AB166" s="183"/>
      <c r="AC166" s="184"/>
      <c r="AD166" s="182"/>
      <c r="AE166" s="183"/>
      <c r="AF166" s="183"/>
      <c r="AG166" s="184"/>
      <c r="AH166" s="188"/>
      <c r="AI166" s="189"/>
      <c r="AJ166" s="189"/>
      <c r="AK166" s="190"/>
      <c r="AL166" s="193"/>
      <c r="AM166" s="194"/>
      <c r="AN166" s="198"/>
      <c r="AO166" s="199"/>
      <c r="AP166" s="199"/>
      <c r="AQ166" s="200"/>
      <c r="AS166" s="65"/>
      <c r="AT166" s="201"/>
      <c r="AU166" s="178"/>
      <c r="AV166" s="291"/>
    </row>
    <row r="167" spans="1:48" ht="13.8" customHeight="1">
      <c r="A167" s="287" t="s">
        <v>144</v>
      </c>
      <c r="B167" s="202"/>
      <c r="C167" s="159"/>
      <c r="D167" s="160"/>
      <c r="E167" s="160"/>
      <c r="F167" s="160"/>
      <c r="G167" s="160"/>
      <c r="H167" s="160"/>
      <c r="I167" s="161"/>
      <c r="J167" s="162"/>
      <c r="K167" s="160"/>
      <c r="L167" s="160"/>
      <c r="M167" s="160"/>
      <c r="N167" s="161"/>
      <c r="O167" s="9"/>
      <c r="P167" s="14" t="s">
        <v>15</v>
      </c>
      <c r="Q167" s="9"/>
      <c r="R167" s="14" t="s">
        <v>16</v>
      </c>
      <c r="S167" s="9"/>
      <c r="T167" s="209" t="s">
        <v>17</v>
      </c>
      <c r="U167" s="210"/>
      <c r="V167" s="179"/>
      <c r="W167" s="180"/>
      <c r="X167" s="180"/>
      <c r="Y167" s="181"/>
      <c r="Z167" s="179"/>
      <c r="AA167" s="180"/>
      <c r="AB167" s="180"/>
      <c r="AC167" s="181"/>
      <c r="AD167" s="179"/>
      <c r="AE167" s="180"/>
      <c r="AF167" s="180"/>
      <c r="AG167" s="181"/>
      <c r="AH167" s="185">
        <f>IFERROR(IF(AT167="②",ROUNDDOWN((V167+Z167-AD167)*105/108,0),V167+Z167-AD167),0)</f>
        <v>0</v>
      </c>
      <c r="AI167" s="186"/>
      <c r="AJ167" s="186"/>
      <c r="AK167" s="187"/>
      <c r="AL167" s="191" t="str">
        <f>IFERROR(INDEX(リスト!$E$2:$H$10,MATCH(B167,リスト!$D$2:$D$10,0),MATCH(AS167,リスト!$E$1:$H$1,1)),"")</f>
        <v/>
      </c>
      <c r="AM167" s="192"/>
      <c r="AN167" s="195">
        <f t="shared" ref="AN167" si="212">IFERROR(IF(A167="〇",AU167,AV167),"")</f>
        <v>0</v>
      </c>
      <c r="AO167" s="196"/>
      <c r="AP167" s="196"/>
      <c r="AQ167" s="197"/>
      <c r="AS167" s="65" t="e">
        <f t="shared" ref="AS167" si="213">IF(O167&gt;=24,DATEVALUE("平成"&amp;O167&amp;"年"&amp;Q167&amp;"月"&amp;S167&amp;"日"),DATEVALUE("令和"&amp;O167&amp;"年"&amp;Q167&amp;"月"&amp;S167&amp;"日"))</f>
        <v>#VALUE!</v>
      </c>
      <c r="AT167" s="201" t="e">
        <f>VLOOKUP(AS167,リスト!$P$2:$Q$5,2,TRUE)</f>
        <v>#VALUE!</v>
      </c>
      <c r="AU167" s="178"/>
      <c r="AV167" s="291">
        <f t="shared" ref="AV167" si="214">IFERROR(ROUNDDOWN(AH167*AL167/100,0),0)</f>
        <v>0</v>
      </c>
    </row>
    <row r="168" spans="1:48" ht="13.8" customHeight="1">
      <c r="A168" s="288"/>
      <c r="B168" s="203"/>
      <c r="C168" s="163"/>
      <c r="D168" s="164"/>
      <c r="E168" s="164"/>
      <c r="F168" s="164"/>
      <c r="G168" s="164"/>
      <c r="H168" s="164"/>
      <c r="I168" s="165"/>
      <c r="J168" s="166"/>
      <c r="K168" s="164"/>
      <c r="L168" s="164"/>
      <c r="M168" s="164"/>
      <c r="N168" s="165"/>
      <c r="O168" s="10"/>
      <c r="P168" s="68" t="s">
        <v>15</v>
      </c>
      <c r="Q168" s="10"/>
      <c r="R168" s="16" t="s">
        <v>16</v>
      </c>
      <c r="S168" s="10"/>
      <c r="T168" s="207" t="s">
        <v>19</v>
      </c>
      <c r="U168" s="208"/>
      <c r="V168" s="182"/>
      <c r="W168" s="183"/>
      <c r="X168" s="183"/>
      <c r="Y168" s="184"/>
      <c r="Z168" s="182"/>
      <c r="AA168" s="183"/>
      <c r="AB168" s="183"/>
      <c r="AC168" s="184"/>
      <c r="AD168" s="182"/>
      <c r="AE168" s="183"/>
      <c r="AF168" s="183"/>
      <c r="AG168" s="184"/>
      <c r="AH168" s="188"/>
      <c r="AI168" s="189"/>
      <c r="AJ168" s="189"/>
      <c r="AK168" s="190"/>
      <c r="AL168" s="193"/>
      <c r="AM168" s="194"/>
      <c r="AN168" s="198"/>
      <c r="AO168" s="199"/>
      <c r="AP168" s="199"/>
      <c r="AQ168" s="200"/>
      <c r="AS168" s="65"/>
      <c r="AT168" s="201"/>
      <c r="AU168" s="178"/>
      <c r="AV168" s="291"/>
    </row>
    <row r="169" spans="1:48" ht="13.8" customHeight="1">
      <c r="A169" s="287" t="s">
        <v>144</v>
      </c>
      <c r="B169" s="202"/>
      <c r="C169" s="159"/>
      <c r="D169" s="160"/>
      <c r="E169" s="160"/>
      <c r="F169" s="160"/>
      <c r="G169" s="160"/>
      <c r="H169" s="160"/>
      <c r="I169" s="161"/>
      <c r="J169" s="162"/>
      <c r="K169" s="160"/>
      <c r="L169" s="160"/>
      <c r="M169" s="160"/>
      <c r="N169" s="161"/>
      <c r="O169" s="9"/>
      <c r="P169" s="14" t="s">
        <v>15</v>
      </c>
      <c r="Q169" s="9"/>
      <c r="R169" s="14" t="s">
        <v>16</v>
      </c>
      <c r="S169" s="9"/>
      <c r="T169" s="209" t="s">
        <v>17</v>
      </c>
      <c r="U169" s="210"/>
      <c r="V169" s="179"/>
      <c r="W169" s="180"/>
      <c r="X169" s="180"/>
      <c r="Y169" s="181"/>
      <c r="Z169" s="179"/>
      <c r="AA169" s="180"/>
      <c r="AB169" s="180"/>
      <c r="AC169" s="181"/>
      <c r="AD169" s="179"/>
      <c r="AE169" s="180"/>
      <c r="AF169" s="180"/>
      <c r="AG169" s="181"/>
      <c r="AH169" s="185">
        <f>IFERROR(IF(AT169="②",ROUNDDOWN((V169+Z169-AD169)*105/108,0),V169+Z169-AD169),0)</f>
        <v>0</v>
      </c>
      <c r="AI169" s="186"/>
      <c r="AJ169" s="186"/>
      <c r="AK169" s="187"/>
      <c r="AL169" s="191" t="str">
        <f>IFERROR(INDEX(リスト!$E$2:$H$10,MATCH(B169,リスト!$D$2:$D$10,0),MATCH(AS169,リスト!$E$1:$H$1,1)),"")</f>
        <v/>
      </c>
      <c r="AM169" s="192"/>
      <c r="AN169" s="195">
        <f t="shared" ref="AN169" si="215">IFERROR(IF(A169="〇",AU169,AV169),"")</f>
        <v>0</v>
      </c>
      <c r="AO169" s="196"/>
      <c r="AP169" s="196"/>
      <c r="AQ169" s="197"/>
      <c r="AS169" s="65" t="e">
        <f t="shared" ref="AS169" si="216">IF(O169&gt;=24,DATEVALUE("平成"&amp;O169&amp;"年"&amp;Q169&amp;"月"&amp;S169&amp;"日"),DATEVALUE("令和"&amp;O169&amp;"年"&amp;Q169&amp;"月"&amp;S169&amp;"日"))</f>
        <v>#VALUE!</v>
      </c>
      <c r="AT169" s="201" t="e">
        <f>VLOOKUP(AS169,リスト!$P$2:$Q$5,2,TRUE)</f>
        <v>#VALUE!</v>
      </c>
      <c r="AU169" s="178"/>
      <c r="AV169" s="291">
        <f t="shared" ref="AV169" si="217">IFERROR(ROUNDDOWN(AH169*AL169/100,0),0)</f>
        <v>0</v>
      </c>
    </row>
    <row r="170" spans="1:48" ht="13.8" customHeight="1">
      <c r="A170" s="288"/>
      <c r="B170" s="203"/>
      <c r="C170" s="163"/>
      <c r="D170" s="164"/>
      <c r="E170" s="164"/>
      <c r="F170" s="164"/>
      <c r="G170" s="164"/>
      <c r="H170" s="164"/>
      <c r="I170" s="165"/>
      <c r="J170" s="166"/>
      <c r="K170" s="164"/>
      <c r="L170" s="164"/>
      <c r="M170" s="164"/>
      <c r="N170" s="165"/>
      <c r="O170" s="10"/>
      <c r="P170" s="68" t="s">
        <v>15</v>
      </c>
      <c r="Q170" s="10"/>
      <c r="R170" s="16" t="s">
        <v>16</v>
      </c>
      <c r="S170" s="10"/>
      <c r="T170" s="207" t="s">
        <v>19</v>
      </c>
      <c r="U170" s="208"/>
      <c r="V170" s="182"/>
      <c r="W170" s="183"/>
      <c r="X170" s="183"/>
      <c r="Y170" s="184"/>
      <c r="Z170" s="182"/>
      <c r="AA170" s="183"/>
      <c r="AB170" s="183"/>
      <c r="AC170" s="184"/>
      <c r="AD170" s="182"/>
      <c r="AE170" s="183"/>
      <c r="AF170" s="183"/>
      <c r="AG170" s="184"/>
      <c r="AH170" s="188"/>
      <c r="AI170" s="189"/>
      <c r="AJ170" s="189"/>
      <c r="AK170" s="190"/>
      <c r="AL170" s="193"/>
      <c r="AM170" s="194"/>
      <c r="AN170" s="198"/>
      <c r="AO170" s="199"/>
      <c r="AP170" s="199"/>
      <c r="AQ170" s="200"/>
      <c r="AS170" s="65"/>
      <c r="AT170" s="201"/>
      <c r="AU170" s="178"/>
      <c r="AV170" s="291"/>
    </row>
    <row r="171" spans="1:48" ht="13.8" customHeight="1">
      <c r="A171" s="287" t="s">
        <v>144</v>
      </c>
      <c r="B171" s="202"/>
      <c r="C171" s="159"/>
      <c r="D171" s="160"/>
      <c r="E171" s="160"/>
      <c r="F171" s="160"/>
      <c r="G171" s="160"/>
      <c r="H171" s="160"/>
      <c r="I171" s="161"/>
      <c r="J171" s="162"/>
      <c r="K171" s="160"/>
      <c r="L171" s="160"/>
      <c r="M171" s="160"/>
      <c r="N171" s="161"/>
      <c r="O171" s="9"/>
      <c r="P171" s="14" t="s">
        <v>15</v>
      </c>
      <c r="Q171" s="9"/>
      <c r="R171" s="14" t="s">
        <v>16</v>
      </c>
      <c r="S171" s="9"/>
      <c r="T171" s="209" t="s">
        <v>17</v>
      </c>
      <c r="U171" s="210"/>
      <c r="V171" s="179"/>
      <c r="W171" s="180"/>
      <c r="X171" s="180"/>
      <c r="Y171" s="181"/>
      <c r="Z171" s="179"/>
      <c r="AA171" s="180"/>
      <c r="AB171" s="180"/>
      <c r="AC171" s="181"/>
      <c r="AD171" s="179"/>
      <c r="AE171" s="180"/>
      <c r="AF171" s="180"/>
      <c r="AG171" s="181"/>
      <c r="AH171" s="185">
        <f>IFERROR(IF(AT171="②",ROUNDDOWN((V171+Z171-AD171)*105/108,0),V171+Z171-AD171),0)</f>
        <v>0</v>
      </c>
      <c r="AI171" s="186"/>
      <c r="AJ171" s="186"/>
      <c r="AK171" s="187"/>
      <c r="AL171" s="191" t="str">
        <f>IFERROR(INDEX(リスト!$E$2:$H$10,MATCH(B171,リスト!$D$2:$D$10,0),MATCH(AS171,リスト!$E$1:$H$1,1)),"")</f>
        <v/>
      </c>
      <c r="AM171" s="192"/>
      <c r="AN171" s="195">
        <f t="shared" ref="AN171" si="218">IFERROR(IF(A171="〇",AU171,AV171),"")</f>
        <v>0</v>
      </c>
      <c r="AO171" s="196"/>
      <c r="AP171" s="196"/>
      <c r="AQ171" s="197"/>
      <c r="AS171" s="65" t="e">
        <f t="shared" ref="AS171" si="219">IF(O171&gt;=24,DATEVALUE("平成"&amp;O171&amp;"年"&amp;Q171&amp;"月"&amp;S171&amp;"日"),DATEVALUE("令和"&amp;O171&amp;"年"&amp;Q171&amp;"月"&amp;S171&amp;"日"))</f>
        <v>#VALUE!</v>
      </c>
      <c r="AT171" s="201" t="e">
        <f>VLOOKUP(AS171,リスト!$P$2:$Q$5,2,TRUE)</f>
        <v>#VALUE!</v>
      </c>
      <c r="AU171" s="178"/>
      <c r="AV171" s="291">
        <f t="shared" ref="AV171" si="220">IFERROR(ROUNDDOWN(AH171*AL171/100,0),0)</f>
        <v>0</v>
      </c>
    </row>
    <row r="172" spans="1:48" ht="13.8" customHeight="1">
      <c r="A172" s="288"/>
      <c r="B172" s="203"/>
      <c r="C172" s="163"/>
      <c r="D172" s="164"/>
      <c r="E172" s="164"/>
      <c r="F172" s="164"/>
      <c r="G172" s="164"/>
      <c r="H172" s="164"/>
      <c r="I172" s="165"/>
      <c r="J172" s="166"/>
      <c r="K172" s="164"/>
      <c r="L172" s="164"/>
      <c r="M172" s="164"/>
      <c r="N172" s="165"/>
      <c r="O172" s="10"/>
      <c r="P172" s="68" t="s">
        <v>15</v>
      </c>
      <c r="Q172" s="10"/>
      <c r="R172" s="16" t="s">
        <v>16</v>
      </c>
      <c r="S172" s="10"/>
      <c r="T172" s="207" t="s">
        <v>19</v>
      </c>
      <c r="U172" s="208"/>
      <c r="V172" s="182"/>
      <c r="W172" s="183"/>
      <c r="X172" s="183"/>
      <c r="Y172" s="184"/>
      <c r="Z172" s="182"/>
      <c r="AA172" s="183"/>
      <c r="AB172" s="183"/>
      <c r="AC172" s="184"/>
      <c r="AD172" s="182"/>
      <c r="AE172" s="183"/>
      <c r="AF172" s="183"/>
      <c r="AG172" s="184"/>
      <c r="AH172" s="188"/>
      <c r="AI172" s="189"/>
      <c r="AJ172" s="189"/>
      <c r="AK172" s="190"/>
      <c r="AL172" s="193"/>
      <c r="AM172" s="194"/>
      <c r="AN172" s="198"/>
      <c r="AO172" s="199"/>
      <c r="AP172" s="199"/>
      <c r="AQ172" s="200"/>
      <c r="AS172" s="65"/>
      <c r="AT172" s="201"/>
      <c r="AU172" s="178"/>
      <c r="AV172" s="291"/>
    </row>
    <row r="173" spans="1:48" ht="13.8" customHeight="1">
      <c r="A173" s="287" t="s">
        <v>144</v>
      </c>
      <c r="B173" s="202"/>
      <c r="C173" s="159"/>
      <c r="D173" s="160"/>
      <c r="E173" s="160"/>
      <c r="F173" s="160"/>
      <c r="G173" s="160"/>
      <c r="H173" s="160"/>
      <c r="I173" s="161"/>
      <c r="J173" s="162"/>
      <c r="K173" s="160"/>
      <c r="L173" s="160"/>
      <c r="M173" s="160"/>
      <c r="N173" s="161"/>
      <c r="O173" s="9"/>
      <c r="P173" s="14" t="s">
        <v>15</v>
      </c>
      <c r="Q173" s="9"/>
      <c r="R173" s="14" t="s">
        <v>16</v>
      </c>
      <c r="S173" s="9"/>
      <c r="T173" s="209" t="s">
        <v>17</v>
      </c>
      <c r="U173" s="210"/>
      <c r="V173" s="179"/>
      <c r="W173" s="180"/>
      <c r="X173" s="180"/>
      <c r="Y173" s="181"/>
      <c r="Z173" s="179"/>
      <c r="AA173" s="180"/>
      <c r="AB173" s="180"/>
      <c r="AC173" s="181"/>
      <c r="AD173" s="179"/>
      <c r="AE173" s="180"/>
      <c r="AF173" s="180"/>
      <c r="AG173" s="181"/>
      <c r="AH173" s="185">
        <f>IFERROR(IF(AT173="②",ROUNDDOWN((V173+Z173-AD173)*105/108,0),V173+Z173-AD173),0)</f>
        <v>0</v>
      </c>
      <c r="AI173" s="186"/>
      <c r="AJ173" s="186"/>
      <c r="AK173" s="187"/>
      <c r="AL173" s="191" t="str">
        <f>IFERROR(INDEX(リスト!$E$2:$H$10,MATCH(B173,リスト!$D$2:$D$10,0),MATCH(AS173,リスト!$E$1:$H$1,1)),"")</f>
        <v/>
      </c>
      <c r="AM173" s="192"/>
      <c r="AN173" s="195">
        <f t="shared" ref="AN173" si="221">IFERROR(IF(A173="〇",AU173,AV173),"")</f>
        <v>0</v>
      </c>
      <c r="AO173" s="196"/>
      <c r="AP173" s="196"/>
      <c r="AQ173" s="197"/>
      <c r="AS173" s="65" t="e">
        <f t="shared" ref="AS173" si="222">IF(O173&gt;=24,DATEVALUE("平成"&amp;O173&amp;"年"&amp;Q173&amp;"月"&amp;S173&amp;"日"),DATEVALUE("令和"&amp;O173&amp;"年"&amp;Q173&amp;"月"&amp;S173&amp;"日"))</f>
        <v>#VALUE!</v>
      </c>
      <c r="AT173" s="201" t="e">
        <f>VLOOKUP(AS173,リスト!$P$2:$Q$5,2,TRUE)</f>
        <v>#VALUE!</v>
      </c>
      <c r="AU173" s="178"/>
      <c r="AV173" s="291">
        <f t="shared" ref="AV173" si="223">IFERROR(ROUNDDOWN(AH173*AL173/100,0),0)</f>
        <v>0</v>
      </c>
    </row>
    <row r="174" spans="1:48" ht="13.8" customHeight="1">
      <c r="A174" s="288"/>
      <c r="B174" s="203"/>
      <c r="C174" s="163"/>
      <c r="D174" s="164"/>
      <c r="E174" s="164"/>
      <c r="F174" s="164"/>
      <c r="G174" s="164"/>
      <c r="H174" s="164"/>
      <c r="I174" s="165"/>
      <c r="J174" s="166"/>
      <c r="K174" s="164"/>
      <c r="L174" s="164"/>
      <c r="M174" s="164"/>
      <c r="N174" s="165"/>
      <c r="O174" s="10"/>
      <c r="P174" s="68" t="s">
        <v>15</v>
      </c>
      <c r="Q174" s="10"/>
      <c r="R174" s="16" t="s">
        <v>16</v>
      </c>
      <c r="S174" s="10"/>
      <c r="T174" s="207" t="s">
        <v>19</v>
      </c>
      <c r="U174" s="208"/>
      <c r="V174" s="182"/>
      <c r="W174" s="183"/>
      <c r="X174" s="183"/>
      <c r="Y174" s="184"/>
      <c r="Z174" s="182"/>
      <c r="AA174" s="183"/>
      <c r="AB174" s="183"/>
      <c r="AC174" s="184"/>
      <c r="AD174" s="182"/>
      <c r="AE174" s="183"/>
      <c r="AF174" s="183"/>
      <c r="AG174" s="184"/>
      <c r="AH174" s="188"/>
      <c r="AI174" s="189"/>
      <c r="AJ174" s="189"/>
      <c r="AK174" s="190"/>
      <c r="AL174" s="193"/>
      <c r="AM174" s="194"/>
      <c r="AN174" s="198"/>
      <c r="AO174" s="199"/>
      <c r="AP174" s="199"/>
      <c r="AQ174" s="200"/>
      <c r="AS174" s="65"/>
      <c r="AT174" s="201"/>
      <c r="AU174" s="178"/>
      <c r="AV174" s="291"/>
    </row>
    <row r="175" spans="1:48" ht="13.8" customHeight="1">
      <c r="A175" s="287" t="s">
        <v>144</v>
      </c>
      <c r="B175" s="202"/>
      <c r="C175" s="159"/>
      <c r="D175" s="160"/>
      <c r="E175" s="160"/>
      <c r="F175" s="160"/>
      <c r="G175" s="160"/>
      <c r="H175" s="160"/>
      <c r="I175" s="161"/>
      <c r="J175" s="162"/>
      <c r="K175" s="160"/>
      <c r="L175" s="160"/>
      <c r="M175" s="160"/>
      <c r="N175" s="161"/>
      <c r="O175" s="9"/>
      <c r="P175" s="14" t="s">
        <v>15</v>
      </c>
      <c r="Q175" s="9"/>
      <c r="R175" s="14" t="s">
        <v>16</v>
      </c>
      <c r="S175" s="9"/>
      <c r="T175" s="209" t="s">
        <v>17</v>
      </c>
      <c r="U175" s="210"/>
      <c r="V175" s="179"/>
      <c r="W175" s="180"/>
      <c r="X175" s="180"/>
      <c r="Y175" s="181"/>
      <c r="Z175" s="179"/>
      <c r="AA175" s="180"/>
      <c r="AB175" s="180"/>
      <c r="AC175" s="181"/>
      <c r="AD175" s="179"/>
      <c r="AE175" s="180"/>
      <c r="AF175" s="180"/>
      <c r="AG175" s="181"/>
      <c r="AH175" s="185">
        <f>IFERROR(IF(AT175="②",ROUNDDOWN((V175+Z175-AD175)*105/108,0),V175+Z175-AD175),0)</f>
        <v>0</v>
      </c>
      <c r="AI175" s="186"/>
      <c r="AJ175" s="186"/>
      <c r="AK175" s="187"/>
      <c r="AL175" s="191" t="str">
        <f>IFERROR(INDEX(リスト!$E$2:$H$10,MATCH(B175,リスト!$D$2:$D$10,0),MATCH(AS175,リスト!$E$1:$H$1,1)),"")</f>
        <v/>
      </c>
      <c r="AM175" s="192"/>
      <c r="AN175" s="195">
        <f t="shared" ref="AN175" si="224">IFERROR(IF(A175="〇",AU175,AV175),"")</f>
        <v>0</v>
      </c>
      <c r="AO175" s="196"/>
      <c r="AP175" s="196"/>
      <c r="AQ175" s="197"/>
      <c r="AS175" s="65" t="e">
        <f t="shared" ref="AS175" si="225">IF(O175&gt;=24,DATEVALUE("平成"&amp;O175&amp;"年"&amp;Q175&amp;"月"&amp;S175&amp;"日"),DATEVALUE("令和"&amp;O175&amp;"年"&amp;Q175&amp;"月"&amp;S175&amp;"日"))</f>
        <v>#VALUE!</v>
      </c>
      <c r="AT175" s="201" t="e">
        <f>VLOOKUP(AS175,リスト!$P$2:$Q$5,2,TRUE)</f>
        <v>#VALUE!</v>
      </c>
      <c r="AU175" s="178"/>
      <c r="AV175" s="291">
        <f t="shared" ref="AV175" si="226">IFERROR(ROUNDDOWN(AH175*AL175/100,0),0)</f>
        <v>0</v>
      </c>
    </row>
    <row r="176" spans="1:48" ht="13.8" customHeight="1">
      <c r="A176" s="288"/>
      <c r="B176" s="203"/>
      <c r="C176" s="163"/>
      <c r="D176" s="164"/>
      <c r="E176" s="164"/>
      <c r="F176" s="164"/>
      <c r="G176" s="164"/>
      <c r="H176" s="164"/>
      <c r="I176" s="165"/>
      <c r="J176" s="166"/>
      <c r="K176" s="164"/>
      <c r="L176" s="164"/>
      <c r="M176" s="164"/>
      <c r="N176" s="165"/>
      <c r="O176" s="10"/>
      <c r="P176" s="68" t="s">
        <v>15</v>
      </c>
      <c r="Q176" s="10"/>
      <c r="R176" s="16" t="s">
        <v>16</v>
      </c>
      <c r="S176" s="10"/>
      <c r="T176" s="207" t="s">
        <v>19</v>
      </c>
      <c r="U176" s="208"/>
      <c r="V176" s="182"/>
      <c r="W176" s="183"/>
      <c r="X176" s="183"/>
      <c r="Y176" s="184"/>
      <c r="Z176" s="182"/>
      <c r="AA176" s="183"/>
      <c r="AB176" s="183"/>
      <c r="AC176" s="184"/>
      <c r="AD176" s="182"/>
      <c r="AE176" s="183"/>
      <c r="AF176" s="183"/>
      <c r="AG176" s="184"/>
      <c r="AH176" s="188"/>
      <c r="AI176" s="189"/>
      <c r="AJ176" s="189"/>
      <c r="AK176" s="190"/>
      <c r="AL176" s="193"/>
      <c r="AM176" s="194"/>
      <c r="AN176" s="198"/>
      <c r="AO176" s="199"/>
      <c r="AP176" s="199"/>
      <c r="AQ176" s="200"/>
      <c r="AS176" s="65"/>
      <c r="AT176" s="201"/>
      <c r="AU176" s="178"/>
      <c r="AV176" s="291"/>
    </row>
    <row r="177" spans="1:48" ht="13.8" customHeight="1">
      <c r="A177" s="287" t="s">
        <v>144</v>
      </c>
      <c r="B177" s="202"/>
      <c r="C177" s="159"/>
      <c r="D177" s="160"/>
      <c r="E177" s="160"/>
      <c r="F177" s="160"/>
      <c r="G177" s="160"/>
      <c r="H177" s="160"/>
      <c r="I177" s="161"/>
      <c r="J177" s="162"/>
      <c r="K177" s="160"/>
      <c r="L177" s="160"/>
      <c r="M177" s="160"/>
      <c r="N177" s="161"/>
      <c r="O177" s="9"/>
      <c r="P177" s="14" t="s">
        <v>15</v>
      </c>
      <c r="Q177" s="9"/>
      <c r="R177" s="14" t="s">
        <v>16</v>
      </c>
      <c r="S177" s="9"/>
      <c r="T177" s="209" t="s">
        <v>17</v>
      </c>
      <c r="U177" s="210"/>
      <c r="V177" s="179"/>
      <c r="W177" s="180"/>
      <c r="X177" s="180"/>
      <c r="Y177" s="181"/>
      <c r="Z177" s="179"/>
      <c r="AA177" s="180"/>
      <c r="AB177" s="180"/>
      <c r="AC177" s="181"/>
      <c r="AD177" s="179"/>
      <c r="AE177" s="180"/>
      <c r="AF177" s="180"/>
      <c r="AG177" s="181"/>
      <c r="AH177" s="185">
        <f>IFERROR(IF(AT177="②",ROUNDDOWN((V177+Z177-AD177)*105/108,0),V177+Z177-AD177),0)</f>
        <v>0</v>
      </c>
      <c r="AI177" s="186"/>
      <c r="AJ177" s="186"/>
      <c r="AK177" s="187"/>
      <c r="AL177" s="191" t="str">
        <f>IFERROR(INDEX(リスト!$E$2:$H$10,MATCH(B177,リスト!$D$2:$D$10,0),MATCH(AS177,リスト!$E$1:$H$1,1)),"")</f>
        <v/>
      </c>
      <c r="AM177" s="192"/>
      <c r="AN177" s="195">
        <f t="shared" ref="AN177" si="227">IFERROR(IF(A177="〇",AU177,AV177),"")</f>
        <v>0</v>
      </c>
      <c r="AO177" s="196"/>
      <c r="AP177" s="196"/>
      <c r="AQ177" s="197"/>
      <c r="AS177" s="65" t="e">
        <f t="shared" ref="AS177" si="228">IF(O177&gt;=24,DATEVALUE("平成"&amp;O177&amp;"年"&amp;Q177&amp;"月"&amp;S177&amp;"日"),DATEVALUE("令和"&amp;O177&amp;"年"&amp;Q177&amp;"月"&amp;S177&amp;"日"))</f>
        <v>#VALUE!</v>
      </c>
      <c r="AT177" s="201" t="e">
        <f>VLOOKUP(AS177,リスト!$P$2:$Q$5,2,TRUE)</f>
        <v>#VALUE!</v>
      </c>
      <c r="AU177" s="178"/>
      <c r="AV177" s="291">
        <f t="shared" ref="AV177" si="229">IFERROR(ROUNDDOWN(AH177*AL177/100,0),0)</f>
        <v>0</v>
      </c>
    </row>
    <row r="178" spans="1:48" ht="13.8" customHeight="1">
      <c r="A178" s="288"/>
      <c r="B178" s="203"/>
      <c r="C178" s="163"/>
      <c r="D178" s="164"/>
      <c r="E178" s="164"/>
      <c r="F178" s="164"/>
      <c r="G178" s="164"/>
      <c r="H178" s="164"/>
      <c r="I178" s="165"/>
      <c r="J178" s="166"/>
      <c r="K178" s="164"/>
      <c r="L178" s="164"/>
      <c r="M178" s="164"/>
      <c r="N178" s="165"/>
      <c r="O178" s="10"/>
      <c r="P178" s="68" t="s">
        <v>15</v>
      </c>
      <c r="Q178" s="10"/>
      <c r="R178" s="16" t="s">
        <v>16</v>
      </c>
      <c r="S178" s="10"/>
      <c r="T178" s="207" t="s">
        <v>19</v>
      </c>
      <c r="U178" s="208"/>
      <c r="V178" s="182"/>
      <c r="W178" s="183"/>
      <c r="X178" s="183"/>
      <c r="Y178" s="184"/>
      <c r="Z178" s="182"/>
      <c r="AA178" s="183"/>
      <c r="AB178" s="183"/>
      <c r="AC178" s="184"/>
      <c r="AD178" s="182"/>
      <c r="AE178" s="183"/>
      <c r="AF178" s="183"/>
      <c r="AG178" s="184"/>
      <c r="AH178" s="188"/>
      <c r="AI178" s="189"/>
      <c r="AJ178" s="189"/>
      <c r="AK178" s="190"/>
      <c r="AL178" s="193"/>
      <c r="AM178" s="194"/>
      <c r="AN178" s="198"/>
      <c r="AO178" s="199"/>
      <c r="AP178" s="199"/>
      <c r="AQ178" s="200"/>
      <c r="AS178" s="65"/>
      <c r="AT178" s="201"/>
      <c r="AU178" s="178"/>
      <c r="AV178" s="291"/>
    </row>
    <row r="179" spans="1:48" ht="13.8" customHeight="1">
      <c r="A179" s="287" t="s">
        <v>144</v>
      </c>
      <c r="B179" s="202"/>
      <c r="C179" s="159"/>
      <c r="D179" s="160"/>
      <c r="E179" s="160"/>
      <c r="F179" s="160"/>
      <c r="G179" s="160"/>
      <c r="H179" s="160"/>
      <c r="I179" s="161"/>
      <c r="J179" s="162"/>
      <c r="K179" s="160"/>
      <c r="L179" s="160"/>
      <c r="M179" s="160"/>
      <c r="N179" s="161"/>
      <c r="O179" s="9"/>
      <c r="P179" s="14" t="s">
        <v>15</v>
      </c>
      <c r="Q179" s="9"/>
      <c r="R179" s="14" t="s">
        <v>16</v>
      </c>
      <c r="S179" s="9"/>
      <c r="T179" s="209" t="s">
        <v>17</v>
      </c>
      <c r="U179" s="210"/>
      <c r="V179" s="179"/>
      <c r="W179" s="180"/>
      <c r="X179" s="180"/>
      <c r="Y179" s="181"/>
      <c r="Z179" s="179"/>
      <c r="AA179" s="180"/>
      <c r="AB179" s="180"/>
      <c r="AC179" s="181"/>
      <c r="AD179" s="179"/>
      <c r="AE179" s="180"/>
      <c r="AF179" s="180"/>
      <c r="AG179" s="181"/>
      <c r="AH179" s="185">
        <f>IFERROR(IF(AT179="②",ROUNDDOWN((V179+Z179-AD179)*105/108,0),V179+Z179-AD179),0)</f>
        <v>0</v>
      </c>
      <c r="AI179" s="186"/>
      <c r="AJ179" s="186"/>
      <c r="AK179" s="187"/>
      <c r="AL179" s="191" t="str">
        <f>IFERROR(INDEX(リスト!$E$2:$H$10,MATCH(B179,リスト!$D$2:$D$10,0),MATCH(AS179,リスト!$E$1:$H$1,1)),"")</f>
        <v/>
      </c>
      <c r="AM179" s="192"/>
      <c r="AN179" s="195">
        <f t="shared" ref="AN179" si="230">IFERROR(IF(A179="〇",AU179,AV179),"")</f>
        <v>0</v>
      </c>
      <c r="AO179" s="196"/>
      <c r="AP179" s="196"/>
      <c r="AQ179" s="197"/>
      <c r="AS179" s="65" t="e">
        <f t="shared" ref="AS179" si="231">IF(O179&gt;=24,DATEVALUE("平成"&amp;O179&amp;"年"&amp;Q179&amp;"月"&amp;S179&amp;"日"),DATEVALUE("令和"&amp;O179&amp;"年"&amp;Q179&amp;"月"&amp;S179&amp;"日"))</f>
        <v>#VALUE!</v>
      </c>
      <c r="AT179" s="201" t="e">
        <f>VLOOKUP(AS179,リスト!$P$2:$Q$5,2,TRUE)</f>
        <v>#VALUE!</v>
      </c>
      <c r="AU179" s="178"/>
      <c r="AV179" s="291">
        <f t="shared" ref="AV179" si="232">IFERROR(ROUNDDOWN(AH179*AL179/100,0),0)</f>
        <v>0</v>
      </c>
    </row>
    <row r="180" spans="1:48" ht="13.8" customHeight="1">
      <c r="A180" s="288"/>
      <c r="B180" s="203"/>
      <c r="C180" s="163"/>
      <c r="D180" s="164"/>
      <c r="E180" s="164"/>
      <c r="F180" s="164"/>
      <c r="G180" s="164"/>
      <c r="H180" s="164"/>
      <c r="I180" s="165"/>
      <c r="J180" s="166"/>
      <c r="K180" s="164"/>
      <c r="L180" s="164"/>
      <c r="M180" s="164"/>
      <c r="N180" s="165"/>
      <c r="O180" s="10"/>
      <c r="P180" s="68" t="s">
        <v>15</v>
      </c>
      <c r="Q180" s="10"/>
      <c r="R180" s="16" t="s">
        <v>16</v>
      </c>
      <c r="S180" s="10"/>
      <c r="T180" s="207" t="s">
        <v>19</v>
      </c>
      <c r="U180" s="208"/>
      <c r="V180" s="182"/>
      <c r="W180" s="183"/>
      <c r="X180" s="183"/>
      <c r="Y180" s="184"/>
      <c r="Z180" s="182"/>
      <c r="AA180" s="183"/>
      <c r="AB180" s="183"/>
      <c r="AC180" s="184"/>
      <c r="AD180" s="182"/>
      <c r="AE180" s="183"/>
      <c r="AF180" s="183"/>
      <c r="AG180" s="184"/>
      <c r="AH180" s="188"/>
      <c r="AI180" s="189"/>
      <c r="AJ180" s="189"/>
      <c r="AK180" s="190"/>
      <c r="AL180" s="193"/>
      <c r="AM180" s="194"/>
      <c r="AN180" s="198"/>
      <c r="AO180" s="199"/>
      <c r="AP180" s="199"/>
      <c r="AQ180" s="200"/>
      <c r="AS180" s="65"/>
      <c r="AT180" s="201"/>
      <c r="AU180" s="178"/>
      <c r="AV180" s="291"/>
    </row>
    <row r="181" spans="1:48" ht="13.8" customHeight="1">
      <c r="A181" s="287" t="s">
        <v>144</v>
      </c>
      <c r="B181" s="202"/>
      <c r="C181" s="159"/>
      <c r="D181" s="160"/>
      <c r="E181" s="160"/>
      <c r="F181" s="160"/>
      <c r="G181" s="160"/>
      <c r="H181" s="160"/>
      <c r="I181" s="161"/>
      <c r="J181" s="162"/>
      <c r="K181" s="160"/>
      <c r="L181" s="160"/>
      <c r="M181" s="160"/>
      <c r="N181" s="161"/>
      <c r="O181" s="9"/>
      <c r="P181" s="14" t="s">
        <v>15</v>
      </c>
      <c r="Q181" s="9"/>
      <c r="R181" s="14" t="s">
        <v>16</v>
      </c>
      <c r="S181" s="9"/>
      <c r="T181" s="209" t="s">
        <v>17</v>
      </c>
      <c r="U181" s="210"/>
      <c r="V181" s="179"/>
      <c r="W181" s="180"/>
      <c r="X181" s="180"/>
      <c r="Y181" s="181"/>
      <c r="Z181" s="179"/>
      <c r="AA181" s="180"/>
      <c r="AB181" s="180"/>
      <c r="AC181" s="181"/>
      <c r="AD181" s="179"/>
      <c r="AE181" s="180"/>
      <c r="AF181" s="180"/>
      <c r="AG181" s="181"/>
      <c r="AH181" s="185">
        <f>IFERROR(IF(AT181="②",ROUNDDOWN((V181+Z181-AD181)*105/108,0),V181+Z181-AD181),0)</f>
        <v>0</v>
      </c>
      <c r="AI181" s="186"/>
      <c r="AJ181" s="186"/>
      <c r="AK181" s="187"/>
      <c r="AL181" s="191" t="str">
        <f>IFERROR(INDEX(リスト!$E$2:$H$10,MATCH(B181,リスト!$D$2:$D$10,0),MATCH(AS181,リスト!$E$1:$H$1,1)),"")</f>
        <v/>
      </c>
      <c r="AM181" s="192"/>
      <c r="AN181" s="195">
        <f t="shared" ref="AN181" si="233">IFERROR(IF(A181="〇",AU181,AV181),"")</f>
        <v>0</v>
      </c>
      <c r="AO181" s="196"/>
      <c r="AP181" s="196"/>
      <c r="AQ181" s="197"/>
      <c r="AS181" s="65" t="e">
        <f t="shared" ref="AS181" si="234">IF(O181&gt;=24,DATEVALUE("平成"&amp;O181&amp;"年"&amp;Q181&amp;"月"&amp;S181&amp;"日"),DATEVALUE("令和"&amp;O181&amp;"年"&amp;Q181&amp;"月"&amp;S181&amp;"日"))</f>
        <v>#VALUE!</v>
      </c>
      <c r="AT181" s="201" t="e">
        <f>VLOOKUP(AS181,リスト!$P$2:$Q$5,2,TRUE)</f>
        <v>#VALUE!</v>
      </c>
      <c r="AU181" s="178"/>
      <c r="AV181" s="291">
        <f t="shared" ref="AV181" si="235">IFERROR(ROUNDDOWN(AH181*AL181/100,0),0)</f>
        <v>0</v>
      </c>
    </row>
    <row r="182" spans="1:48" ht="13.8" customHeight="1">
      <c r="A182" s="288"/>
      <c r="B182" s="203"/>
      <c r="C182" s="163"/>
      <c r="D182" s="164"/>
      <c r="E182" s="164"/>
      <c r="F182" s="164"/>
      <c r="G182" s="164"/>
      <c r="H182" s="164"/>
      <c r="I182" s="165"/>
      <c r="J182" s="166"/>
      <c r="K182" s="164"/>
      <c r="L182" s="164"/>
      <c r="M182" s="164"/>
      <c r="N182" s="165"/>
      <c r="O182" s="10"/>
      <c r="P182" s="68" t="s">
        <v>15</v>
      </c>
      <c r="Q182" s="10"/>
      <c r="R182" s="16" t="s">
        <v>16</v>
      </c>
      <c r="S182" s="10"/>
      <c r="T182" s="207" t="s">
        <v>19</v>
      </c>
      <c r="U182" s="208"/>
      <c r="V182" s="182"/>
      <c r="W182" s="183"/>
      <c r="X182" s="183"/>
      <c r="Y182" s="184"/>
      <c r="Z182" s="182"/>
      <c r="AA182" s="183"/>
      <c r="AB182" s="183"/>
      <c r="AC182" s="184"/>
      <c r="AD182" s="182"/>
      <c r="AE182" s="183"/>
      <c r="AF182" s="183"/>
      <c r="AG182" s="184"/>
      <c r="AH182" s="188"/>
      <c r="AI182" s="189"/>
      <c r="AJ182" s="189"/>
      <c r="AK182" s="190"/>
      <c r="AL182" s="193"/>
      <c r="AM182" s="194"/>
      <c r="AN182" s="198"/>
      <c r="AO182" s="199"/>
      <c r="AP182" s="199"/>
      <c r="AQ182" s="200"/>
      <c r="AS182" s="65"/>
      <c r="AT182" s="201"/>
      <c r="AU182" s="178"/>
      <c r="AV182" s="291"/>
    </row>
    <row r="183" spans="1:48" ht="13.8" customHeight="1">
      <c r="A183" s="287" t="s">
        <v>144</v>
      </c>
      <c r="B183" s="202"/>
      <c r="C183" s="159"/>
      <c r="D183" s="160"/>
      <c r="E183" s="160"/>
      <c r="F183" s="160"/>
      <c r="G183" s="160"/>
      <c r="H183" s="160"/>
      <c r="I183" s="161"/>
      <c r="J183" s="162"/>
      <c r="K183" s="160"/>
      <c r="L183" s="160"/>
      <c r="M183" s="160"/>
      <c r="N183" s="161"/>
      <c r="O183" s="9"/>
      <c r="P183" s="14" t="s">
        <v>15</v>
      </c>
      <c r="Q183" s="9"/>
      <c r="R183" s="14" t="s">
        <v>16</v>
      </c>
      <c r="S183" s="9"/>
      <c r="T183" s="209" t="s">
        <v>17</v>
      </c>
      <c r="U183" s="210"/>
      <c r="V183" s="179"/>
      <c r="W183" s="180"/>
      <c r="X183" s="180"/>
      <c r="Y183" s="181"/>
      <c r="Z183" s="179"/>
      <c r="AA183" s="180"/>
      <c r="AB183" s="180"/>
      <c r="AC183" s="181"/>
      <c r="AD183" s="179"/>
      <c r="AE183" s="180"/>
      <c r="AF183" s="180"/>
      <c r="AG183" s="181"/>
      <c r="AH183" s="185">
        <f>IFERROR(IF(AT183="②",ROUNDDOWN((V183+Z183-AD183)*105/108,0),V183+Z183-AD183),0)</f>
        <v>0</v>
      </c>
      <c r="AI183" s="186"/>
      <c r="AJ183" s="186"/>
      <c r="AK183" s="187"/>
      <c r="AL183" s="191" t="str">
        <f>IFERROR(INDEX(リスト!$E$2:$H$10,MATCH(B183,リスト!$D$2:$D$10,0),MATCH(AS183,リスト!$E$1:$H$1,1)),"")</f>
        <v/>
      </c>
      <c r="AM183" s="192"/>
      <c r="AN183" s="195">
        <f t="shared" ref="AN183" si="236">IFERROR(IF(A183="〇",AU183,AV183),"")</f>
        <v>0</v>
      </c>
      <c r="AO183" s="196"/>
      <c r="AP183" s="196"/>
      <c r="AQ183" s="197"/>
      <c r="AS183" s="65" t="e">
        <f t="shared" ref="AS183" si="237">IF(O183&gt;=24,DATEVALUE("平成"&amp;O183&amp;"年"&amp;Q183&amp;"月"&amp;S183&amp;"日"),DATEVALUE("令和"&amp;O183&amp;"年"&amp;Q183&amp;"月"&amp;S183&amp;"日"))</f>
        <v>#VALUE!</v>
      </c>
      <c r="AT183" s="201" t="e">
        <f>VLOOKUP(AS183,リスト!$P$2:$Q$5,2,TRUE)</f>
        <v>#VALUE!</v>
      </c>
      <c r="AU183" s="178"/>
      <c r="AV183" s="291">
        <f t="shared" ref="AV183" si="238">IFERROR(ROUNDDOWN(AH183*AL183/100,0),0)</f>
        <v>0</v>
      </c>
    </row>
    <row r="184" spans="1:48" ht="13.8" customHeight="1">
      <c r="A184" s="288"/>
      <c r="B184" s="203"/>
      <c r="C184" s="163"/>
      <c r="D184" s="164"/>
      <c r="E184" s="164"/>
      <c r="F184" s="164"/>
      <c r="G184" s="164"/>
      <c r="H184" s="164"/>
      <c r="I184" s="165"/>
      <c r="J184" s="166"/>
      <c r="K184" s="164"/>
      <c r="L184" s="164"/>
      <c r="M184" s="164"/>
      <c r="N184" s="165"/>
      <c r="O184" s="10"/>
      <c r="P184" s="68" t="s">
        <v>15</v>
      </c>
      <c r="Q184" s="10"/>
      <c r="R184" s="16" t="s">
        <v>16</v>
      </c>
      <c r="S184" s="10"/>
      <c r="T184" s="207" t="s">
        <v>19</v>
      </c>
      <c r="U184" s="208"/>
      <c r="V184" s="182"/>
      <c r="W184" s="183"/>
      <c r="X184" s="183"/>
      <c r="Y184" s="184"/>
      <c r="Z184" s="182"/>
      <c r="AA184" s="183"/>
      <c r="AB184" s="183"/>
      <c r="AC184" s="184"/>
      <c r="AD184" s="182"/>
      <c r="AE184" s="183"/>
      <c r="AF184" s="183"/>
      <c r="AG184" s="184"/>
      <c r="AH184" s="188"/>
      <c r="AI184" s="189"/>
      <c r="AJ184" s="189"/>
      <c r="AK184" s="190"/>
      <c r="AL184" s="193"/>
      <c r="AM184" s="194"/>
      <c r="AN184" s="198"/>
      <c r="AO184" s="199"/>
      <c r="AP184" s="199"/>
      <c r="AQ184" s="200"/>
      <c r="AS184" s="65"/>
      <c r="AT184" s="201"/>
      <c r="AU184" s="178"/>
      <c r="AV184" s="291"/>
    </row>
    <row r="185" spans="1:48" ht="13.8" customHeight="1">
      <c r="A185" s="287" t="s">
        <v>144</v>
      </c>
      <c r="B185" s="202"/>
      <c r="C185" s="159"/>
      <c r="D185" s="160"/>
      <c r="E185" s="160"/>
      <c r="F185" s="160"/>
      <c r="G185" s="160"/>
      <c r="H185" s="160"/>
      <c r="I185" s="161"/>
      <c r="J185" s="162"/>
      <c r="K185" s="160"/>
      <c r="L185" s="160"/>
      <c r="M185" s="160"/>
      <c r="N185" s="161"/>
      <c r="O185" s="9"/>
      <c r="P185" s="14" t="s">
        <v>15</v>
      </c>
      <c r="Q185" s="9"/>
      <c r="R185" s="14" t="s">
        <v>16</v>
      </c>
      <c r="S185" s="9"/>
      <c r="T185" s="209" t="s">
        <v>17</v>
      </c>
      <c r="U185" s="210"/>
      <c r="V185" s="179"/>
      <c r="W185" s="180"/>
      <c r="X185" s="180"/>
      <c r="Y185" s="181"/>
      <c r="Z185" s="179"/>
      <c r="AA185" s="180"/>
      <c r="AB185" s="180"/>
      <c r="AC185" s="181"/>
      <c r="AD185" s="179"/>
      <c r="AE185" s="180"/>
      <c r="AF185" s="180"/>
      <c r="AG185" s="181"/>
      <c r="AH185" s="185">
        <f>IFERROR(IF(AT185="②",ROUNDDOWN((V185+Z185-AD185)*105/108,0),V185+Z185-AD185),0)</f>
        <v>0</v>
      </c>
      <c r="AI185" s="186"/>
      <c r="AJ185" s="186"/>
      <c r="AK185" s="187"/>
      <c r="AL185" s="191" t="str">
        <f>IFERROR(INDEX(リスト!$E$2:$H$10,MATCH(B185,リスト!$D$2:$D$10,0),MATCH(AS185,リスト!$E$1:$H$1,1)),"")</f>
        <v/>
      </c>
      <c r="AM185" s="192"/>
      <c r="AN185" s="195">
        <f t="shared" ref="AN185" si="239">IFERROR(IF(A185="〇",AU185,AV185),"")</f>
        <v>0</v>
      </c>
      <c r="AO185" s="196"/>
      <c r="AP185" s="196"/>
      <c r="AQ185" s="197"/>
      <c r="AS185" s="65" t="e">
        <f t="shared" ref="AS185" si="240">IF(O185&gt;=24,DATEVALUE("平成"&amp;O185&amp;"年"&amp;Q185&amp;"月"&amp;S185&amp;"日"),DATEVALUE("令和"&amp;O185&amp;"年"&amp;Q185&amp;"月"&amp;S185&amp;"日"))</f>
        <v>#VALUE!</v>
      </c>
      <c r="AT185" s="201" t="e">
        <f>VLOOKUP(AS185,リスト!$P$2:$Q$5,2,TRUE)</f>
        <v>#VALUE!</v>
      </c>
      <c r="AU185" s="178"/>
      <c r="AV185" s="291">
        <f t="shared" ref="AV185" si="241">IFERROR(ROUNDDOWN(AH185*AL185/100,0),0)</f>
        <v>0</v>
      </c>
    </row>
    <row r="186" spans="1:48" ht="13.8" customHeight="1">
      <c r="A186" s="288"/>
      <c r="B186" s="203"/>
      <c r="C186" s="163"/>
      <c r="D186" s="164"/>
      <c r="E186" s="164"/>
      <c r="F186" s="164"/>
      <c r="G186" s="164"/>
      <c r="H186" s="164"/>
      <c r="I186" s="165"/>
      <c r="J186" s="166"/>
      <c r="K186" s="164"/>
      <c r="L186" s="164"/>
      <c r="M186" s="164"/>
      <c r="N186" s="165"/>
      <c r="O186" s="10"/>
      <c r="P186" s="68" t="s">
        <v>15</v>
      </c>
      <c r="Q186" s="10"/>
      <c r="R186" s="16" t="s">
        <v>16</v>
      </c>
      <c r="S186" s="10"/>
      <c r="T186" s="207" t="s">
        <v>19</v>
      </c>
      <c r="U186" s="208"/>
      <c r="V186" s="182"/>
      <c r="W186" s="183"/>
      <c r="X186" s="183"/>
      <c r="Y186" s="184"/>
      <c r="Z186" s="182"/>
      <c r="AA186" s="183"/>
      <c r="AB186" s="183"/>
      <c r="AC186" s="184"/>
      <c r="AD186" s="182"/>
      <c r="AE186" s="183"/>
      <c r="AF186" s="183"/>
      <c r="AG186" s="184"/>
      <c r="AH186" s="188"/>
      <c r="AI186" s="189"/>
      <c r="AJ186" s="189"/>
      <c r="AK186" s="190"/>
      <c r="AL186" s="193"/>
      <c r="AM186" s="194"/>
      <c r="AN186" s="198"/>
      <c r="AO186" s="199"/>
      <c r="AP186" s="199"/>
      <c r="AQ186" s="200"/>
      <c r="AS186" s="65"/>
      <c r="AT186" s="201"/>
      <c r="AU186" s="178"/>
      <c r="AV186" s="291"/>
    </row>
    <row r="187" spans="1:48" ht="13.8" customHeight="1">
      <c r="A187" s="287" t="s">
        <v>144</v>
      </c>
      <c r="B187" s="202"/>
      <c r="C187" s="159"/>
      <c r="D187" s="160"/>
      <c r="E187" s="160"/>
      <c r="F187" s="160"/>
      <c r="G187" s="160"/>
      <c r="H187" s="160"/>
      <c r="I187" s="161"/>
      <c r="J187" s="162"/>
      <c r="K187" s="160"/>
      <c r="L187" s="160"/>
      <c r="M187" s="160"/>
      <c r="N187" s="161"/>
      <c r="O187" s="9"/>
      <c r="P187" s="14" t="s">
        <v>15</v>
      </c>
      <c r="Q187" s="9"/>
      <c r="R187" s="14" t="s">
        <v>16</v>
      </c>
      <c r="S187" s="9"/>
      <c r="T187" s="209" t="s">
        <v>17</v>
      </c>
      <c r="U187" s="210"/>
      <c r="V187" s="179"/>
      <c r="W187" s="180"/>
      <c r="X187" s="180"/>
      <c r="Y187" s="181"/>
      <c r="Z187" s="179"/>
      <c r="AA187" s="180"/>
      <c r="AB187" s="180"/>
      <c r="AC187" s="181"/>
      <c r="AD187" s="179"/>
      <c r="AE187" s="180"/>
      <c r="AF187" s="180"/>
      <c r="AG187" s="181"/>
      <c r="AH187" s="185">
        <f>IFERROR(IF(AT187="②",ROUNDDOWN((V187+Z187-AD187)*105/108,0),V187+Z187-AD187),0)</f>
        <v>0</v>
      </c>
      <c r="AI187" s="186"/>
      <c r="AJ187" s="186"/>
      <c r="AK187" s="187"/>
      <c r="AL187" s="191" t="str">
        <f>IFERROR(INDEX(リスト!$E$2:$H$10,MATCH(B187,リスト!$D$2:$D$10,0),MATCH(AS187,リスト!$E$1:$H$1,1)),"")</f>
        <v/>
      </c>
      <c r="AM187" s="192"/>
      <c r="AN187" s="195">
        <f t="shared" ref="AN187" si="242">IFERROR(IF(A187="〇",AU187,AV187),"")</f>
        <v>0</v>
      </c>
      <c r="AO187" s="196"/>
      <c r="AP187" s="196"/>
      <c r="AQ187" s="197"/>
      <c r="AS187" s="65" t="e">
        <f t="shared" ref="AS187" si="243">IF(O187&gt;=24,DATEVALUE("平成"&amp;O187&amp;"年"&amp;Q187&amp;"月"&amp;S187&amp;"日"),DATEVALUE("令和"&amp;O187&amp;"年"&amp;Q187&amp;"月"&amp;S187&amp;"日"))</f>
        <v>#VALUE!</v>
      </c>
      <c r="AT187" s="201" t="e">
        <f>VLOOKUP(AS187,リスト!$P$2:$Q$5,2,TRUE)</f>
        <v>#VALUE!</v>
      </c>
      <c r="AU187" s="178"/>
      <c r="AV187" s="291">
        <f t="shared" ref="AV187" si="244">IFERROR(ROUNDDOWN(AH187*AL187/100,0),0)</f>
        <v>0</v>
      </c>
    </row>
    <row r="188" spans="1:48" ht="13.8" customHeight="1">
      <c r="A188" s="288"/>
      <c r="B188" s="203"/>
      <c r="C188" s="163"/>
      <c r="D188" s="164"/>
      <c r="E188" s="164"/>
      <c r="F188" s="164"/>
      <c r="G188" s="164"/>
      <c r="H188" s="164"/>
      <c r="I188" s="165"/>
      <c r="J188" s="166"/>
      <c r="K188" s="164"/>
      <c r="L188" s="164"/>
      <c r="M188" s="164"/>
      <c r="N188" s="165"/>
      <c r="O188" s="10"/>
      <c r="P188" s="68" t="s">
        <v>15</v>
      </c>
      <c r="Q188" s="10"/>
      <c r="R188" s="16" t="s">
        <v>16</v>
      </c>
      <c r="S188" s="10"/>
      <c r="T188" s="207" t="s">
        <v>19</v>
      </c>
      <c r="U188" s="208"/>
      <c r="V188" s="182"/>
      <c r="W188" s="183"/>
      <c r="X188" s="183"/>
      <c r="Y188" s="184"/>
      <c r="Z188" s="182"/>
      <c r="AA188" s="183"/>
      <c r="AB188" s="183"/>
      <c r="AC188" s="184"/>
      <c r="AD188" s="182"/>
      <c r="AE188" s="183"/>
      <c r="AF188" s="183"/>
      <c r="AG188" s="184"/>
      <c r="AH188" s="188"/>
      <c r="AI188" s="189"/>
      <c r="AJ188" s="189"/>
      <c r="AK188" s="190"/>
      <c r="AL188" s="193"/>
      <c r="AM188" s="194"/>
      <c r="AN188" s="198"/>
      <c r="AO188" s="199"/>
      <c r="AP188" s="199"/>
      <c r="AQ188" s="200"/>
      <c r="AS188" s="65"/>
      <c r="AT188" s="201"/>
      <c r="AU188" s="178"/>
      <c r="AV188" s="291"/>
    </row>
    <row r="189" spans="1:48" ht="13.8" customHeight="1">
      <c r="A189" s="287" t="s">
        <v>144</v>
      </c>
      <c r="B189" s="202"/>
      <c r="C189" s="159"/>
      <c r="D189" s="160"/>
      <c r="E189" s="160"/>
      <c r="F189" s="160"/>
      <c r="G189" s="160"/>
      <c r="H189" s="160"/>
      <c r="I189" s="161"/>
      <c r="J189" s="162"/>
      <c r="K189" s="160"/>
      <c r="L189" s="160"/>
      <c r="M189" s="160"/>
      <c r="N189" s="161"/>
      <c r="O189" s="9"/>
      <c r="P189" s="14" t="s">
        <v>15</v>
      </c>
      <c r="Q189" s="9"/>
      <c r="R189" s="14" t="s">
        <v>16</v>
      </c>
      <c r="S189" s="9"/>
      <c r="T189" s="209" t="s">
        <v>17</v>
      </c>
      <c r="U189" s="210"/>
      <c r="V189" s="179"/>
      <c r="W189" s="180"/>
      <c r="X189" s="180"/>
      <c r="Y189" s="181"/>
      <c r="Z189" s="179"/>
      <c r="AA189" s="180"/>
      <c r="AB189" s="180"/>
      <c r="AC189" s="181"/>
      <c r="AD189" s="179"/>
      <c r="AE189" s="180"/>
      <c r="AF189" s="180"/>
      <c r="AG189" s="181"/>
      <c r="AH189" s="185">
        <f>IFERROR(IF(AT189="②",ROUNDDOWN((V189+Z189-AD189)*105/108,0),V189+Z189-AD189),0)</f>
        <v>0</v>
      </c>
      <c r="AI189" s="186"/>
      <c r="AJ189" s="186"/>
      <c r="AK189" s="187"/>
      <c r="AL189" s="191" t="str">
        <f>IFERROR(INDEX(リスト!$E$2:$H$10,MATCH(B189,リスト!$D$2:$D$10,0),MATCH(AS189,リスト!$E$1:$H$1,1)),"")</f>
        <v/>
      </c>
      <c r="AM189" s="192"/>
      <c r="AN189" s="195">
        <f t="shared" ref="AN189" si="245">IFERROR(IF(A189="〇",AU189,AV189),"")</f>
        <v>0</v>
      </c>
      <c r="AO189" s="196"/>
      <c r="AP189" s="196"/>
      <c r="AQ189" s="197"/>
      <c r="AS189" s="65" t="e">
        <f t="shared" ref="AS189" si="246">IF(O189&gt;=24,DATEVALUE("平成"&amp;O189&amp;"年"&amp;Q189&amp;"月"&amp;S189&amp;"日"),DATEVALUE("令和"&amp;O189&amp;"年"&amp;Q189&amp;"月"&amp;S189&amp;"日"))</f>
        <v>#VALUE!</v>
      </c>
      <c r="AT189" s="201" t="e">
        <f>VLOOKUP(AS189,リスト!$P$2:$Q$5,2,TRUE)</f>
        <v>#VALUE!</v>
      </c>
      <c r="AU189" s="178"/>
      <c r="AV189" s="291">
        <f t="shared" ref="AV189" si="247">IFERROR(ROUNDDOWN(AH189*AL189/100,0),0)</f>
        <v>0</v>
      </c>
    </row>
    <row r="190" spans="1:48" ht="13.8" customHeight="1">
      <c r="A190" s="288"/>
      <c r="B190" s="203"/>
      <c r="C190" s="163"/>
      <c r="D190" s="164"/>
      <c r="E190" s="164"/>
      <c r="F190" s="164"/>
      <c r="G190" s="164"/>
      <c r="H190" s="164"/>
      <c r="I190" s="165"/>
      <c r="J190" s="166"/>
      <c r="K190" s="164"/>
      <c r="L190" s="164"/>
      <c r="M190" s="164"/>
      <c r="N190" s="165"/>
      <c r="O190" s="10"/>
      <c r="P190" s="68" t="s">
        <v>15</v>
      </c>
      <c r="Q190" s="10"/>
      <c r="R190" s="16" t="s">
        <v>16</v>
      </c>
      <c r="S190" s="10"/>
      <c r="T190" s="207" t="s">
        <v>19</v>
      </c>
      <c r="U190" s="208"/>
      <c r="V190" s="182"/>
      <c r="W190" s="183"/>
      <c r="X190" s="183"/>
      <c r="Y190" s="184"/>
      <c r="Z190" s="182"/>
      <c r="AA190" s="183"/>
      <c r="AB190" s="183"/>
      <c r="AC190" s="184"/>
      <c r="AD190" s="182"/>
      <c r="AE190" s="183"/>
      <c r="AF190" s="183"/>
      <c r="AG190" s="184"/>
      <c r="AH190" s="188"/>
      <c r="AI190" s="189"/>
      <c r="AJ190" s="189"/>
      <c r="AK190" s="190"/>
      <c r="AL190" s="193"/>
      <c r="AM190" s="194"/>
      <c r="AN190" s="198"/>
      <c r="AO190" s="199"/>
      <c r="AP190" s="199"/>
      <c r="AQ190" s="200"/>
      <c r="AS190" s="65"/>
      <c r="AT190" s="201"/>
      <c r="AU190" s="178"/>
      <c r="AV190" s="291"/>
    </row>
    <row r="191" spans="1:48" ht="13.8" customHeight="1">
      <c r="A191" s="287" t="s">
        <v>144</v>
      </c>
      <c r="B191" s="202"/>
      <c r="C191" s="159"/>
      <c r="D191" s="160"/>
      <c r="E191" s="160"/>
      <c r="F191" s="160"/>
      <c r="G191" s="160"/>
      <c r="H191" s="160"/>
      <c r="I191" s="161"/>
      <c r="J191" s="162"/>
      <c r="K191" s="160"/>
      <c r="L191" s="160"/>
      <c r="M191" s="160"/>
      <c r="N191" s="161"/>
      <c r="O191" s="9"/>
      <c r="P191" s="14" t="s">
        <v>15</v>
      </c>
      <c r="Q191" s="9"/>
      <c r="R191" s="14" t="s">
        <v>16</v>
      </c>
      <c r="S191" s="9"/>
      <c r="T191" s="209" t="s">
        <v>17</v>
      </c>
      <c r="U191" s="210"/>
      <c r="V191" s="179"/>
      <c r="W191" s="180"/>
      <c r="X191" s="180"/>
      <c r="Y191" s="181"/>
      <c r="Z191" s="179"/>
      <c r="AA191" s="180"/>
      <c r="AB191" s="180"/>
      <c r="AC191" s="181"/>
      <c r="AD191" s="179"/>
      <c r="AE191" s="180"/>
      <c r="AF191" s="180"/>
      <c r="AG191" s="181"/>
      <c r="AH191" s="185">
        <f>IFERROR(IF(AT191="②",ROUNDDOWN((V191+Z191-AD191)*105/108,0),V191+Z191-AD191),0)</f>
        <v>0</v>
      </c>
      <c r="AI191" s="186"/>
      <c r="AJ191" s="186"/>
      <c r="AK191" s="187"/>
      <c r="AL191" s="191" t="str">
        <f>IFERROR(INDEX(リスト!$E$2:$H$10,MATCH(B191,リスト!$D$2:$D$10,0),MATCH(AS191,リスト!$E$1:$H$1,1)),"")</f>
        <v/>
      </c>
      <c r="AM191" s="192"/>
      <c r="AN191" s="195">
        <f t="shared" ref="AN191" si="248">IFERROR(IF(A191="〇",AU191,AV191),"")</f>
        <v>0</v>
      </c>
      <c r="AO191" s="196"/>
      <c r="AP191" s="196"/>
      <c r="AQ191" s="197"/>
      <c r="AS191" s="65" t="e">
        <f t="shared" ref="AS191" si="249">IF(O191&gt;=24,DATEVALUE("平成"&amp;O191&amp;"年"&amp;Q191&amp;"月"&amp;S191&amp;"日"),DATEVALUE("令和"&amp;O191&amp;"年"&amp;Q191&amp;"月"&amp;S191&amp;"日"))</f>
        <v>#VALUE!</v>
      </c>
      <c r="AT191" s="201" t="e">
        <f>VLOOKUP(AS191,リスト!$P$2:$Q$5,2,TRUE)</f>
        <v>#VALUE!</v>
      </c>
      <c r="AU191" s="178"/>
      <c r="AV191" s="291">
        <f t="shared" ref="AV191" si="250">IFERROR(ROUNDDOWN(AH191*AL191/100,0),0)</f>
        <v>0</v>
      </c>
    </row>
    <row r="192" spans="1:48" ht="13.8" customHeight="1">
      <c r="A192" s="288"/>
      <c r="B192" s="203"/>
      <c r="C192" s="163"/>
      <c r="D192" s="164"/>
      <c r="E192" s="164"/>
      <c r="F192" s="164"/>
      <c r="G192" s="164"/>
      <c r="H192" s="164"/>
      <c r="I192" s="165"/>
      <c r="J192" s="166"/>
      <c r="K192" s="164"/>
      <c r="L192" s="164"/>
      <c r="M192" s="164"/>
      <c r="N192" s="165"/>
      <c r="O192" s="10"/>
      <c r="P192" s="68" t="s">
        <v>15</v>
      </c>
      <c r="Q192" s="10"/>
      <c r="R192" s="16" t="s">
        <v>16</v>
      </c>
      <c r="S192" s="10"/>
      <c r="T192" s="207" t="s">
        <v>19</v>
      </c>
      <c r="U192" s="208"/>
      <c r="V192" s="182"/>
      <c r="W192" s="183"/>
      <c r="X192" s="183"/>
      <c r="Y192" s="184"/>
      <c r="Z192" s="182"/>
      <c r="AA192" s="183"/>
      <c r="AB192" s="183"/>
      <c r="AC192" s="184"/>
      <c r="AD192" s="182"/>
      <c r="AE192" s="183"/>
      <c r="AF192" s="183"/>
      <c r="AG192" s="184"/>
      <c r="AH192" s="188"/>
      <c r="AI192" s="189"/>
      <c r="AJ192" s="189"/>
      <c r="AK192" s="190"/>
      <c r="AL192" s="193"/>
      <c r="AM192" s="194"/>
      <c r="AN192" s="198"/>
      <c r="AO192" s="199"/>
      <c r="AP192" s="199"/>
      <c r="AQ192" s="200"/>
      <c r="AS192" s="65"/>
      <c r="AT192" s="201"/>
      <c r="AU192" s="178"/>
      <c r="AV192" s="291"/>
    </row>
    <row r="193" spans="1:48" ht="13.8" customHeight="1">
      <c r="A193" s="287" t="s">
        <v>144</v>
      </c>
      <c r="B193" s="202"/>
      <c r="C193" s="159"/>
      <c r="D193" s="160"/>
      <c r="E193" s="160"/>
      <c r="F193" s="160"/>
      <c r="G193" s="160"/>
      <c r="H193" s="160"/>
      <c r="I193" s="161"/>
      <c r="J193" s="162"/>
      <c r="K193" s="160"/>
      <c r="L193" s="160"/>
      <c r="M193" s="160"/>
      <c r="N193" s="161"/>
      <c r="O193" s="9"/>
      <c r="P193" s="14" t="s">
        <v>15</v>
      </c>
      <c r="Q193" s="9"/>
      <c r="R193" s="14" t="s">
        <v>16</v>
      </c>
      <c r="S193" s="9"/>
      <c r="T193" s="209" t="s">
        <v>17</v>
      </c>
      <c r="U193" s="210"/>
      <c r="V193" s="179"/>
      <c r="W193" s="180"/>
      <c r="X193" s="180"/>
      <c r="Y193" s="181"/>
      <c r="Z193" s="179"/>
      <c r="AA193" s="180"/>
      <c r="AB193" s="180"/>
      <c r="AC193" s="181"/>
      <c r="AD193" s="179"/>
      <c r="AE193" s="180"/>
      <c r="AF193" s="180"/>
      <c r="AG193" s="181"/>
      <c r="AH193" s="185">
        <f>IFERROR(IF(AT193="②",ROUNDDOWN((V193+Z193-AD193)*105/108,0),V193+Z193-AD193),0)</f>
        <v>0</v>
      </c>
      <c r="AI193" s="186"/>
      <c r="AJ193" s="186"/>
      <c r="AK193" s="187"/>
      <c r="AL193" s="191" t="str">
        <f>IFERROR(INDEX(リスト!$E$2:$H$10,MATCH(B193,リスト!$D$2:$D$10,0),MATCH(AS193,リスト!$E$1:$H$1,1)),"")</f>
        <v/>
      </c>
      <c r="AM193" s="192"/>
      <c r="AN193" s="195">
        <f t="shared" ref="AN193" si="251">IFERROR(IF(A193="〇",AU193,AV193),"")</f>
        <v>0</v>
      </c>
      <c r="AO193" s="196"/>
      <c r="AP193" s="196"/>
      <c r="AQ193" s="197"/>
      <c r="AS193" s="65" t="e">
        <f t="shared" ref="AS193" si="252">IF(O193&gt;=24,DATEVALUE("平成"&amp;O193&amp;"年"&amp;Q193&amp;"月"&amp;S193&amp;"日"),DATEVALUE("令和"&amp;O193&amp;"年"&amp;Q193&amp;"月"&amp;S193&amp;"日"))</f>
        <v>#VALUE!</v>
      </c>
      <c r="AT193" s="201" t="e">
        <f>VLOOKUP(AS193,リスト!$P$2:$Q$5,2,TRUE)</f>
        <v>#VALUE!</v>
      </c>
      <c r="AU193" s="178"/>
      <c r="AV193" s="291">
        <f t="shared" ref="AV193" si="253">IFERROR(ROUNDDOWN(AH193*AL193/100,0),0)</f>
        <v>0</v>
      </c>
    </row>
    <row r="194" spans="1:48" ht="13.8" customHeight="1">
      <c r="A194" s="288"/>
      <c r="B194" s="203"/>
      <c r="C194" s="163"/>
      <c r="D194" s="164"/>
      <c r="E194" s="164"/>
      <c r="F194" s="164"/>
      <c r="G194" s="164"/>
      <c r="H194" s="164"/>
      <c r="I194" s="165"/>
      <c r="J194" s="166"/>
      <c r="K194" s="164"/>
      <c r="L194" s="164"/>
      <c r="M194" s="164"/>
      <c r="N194" s="165"/>
      <c r="O194" s="10"/>
      <c r="P194" s="68" t="s">
        <v>15</v>
      </c>
      <c r="Q194" s="10"/>
      <c r="R194" s="16" t="s">
        <v>16</v>
      </c>
      <c r="S194" s="10"/>
      <c r="T194" s="207" t="s">
        <v>19</v>
      </c>
      <c r="U194" s="208"/>
      <c r="V194" s="182"/>
      <c r="W194" s="183"/>
      <c r="X194" s="183"/>
      <c r="Y194" s="184"/>
      <c r="Z194" s="182"/>
      <c r="AA194" s="183"/>
      <c r="AB194" s="183"/>
      <c r="AC194" s="184"/>
      <c r="AD194" s="182"/>
      <c r="AE194" s="183"/>
      <c r="AF194" s="183"/>
      <c r="AG194" s="184"/>
      <c r="AH194" s="188"/>
      <c r="AI194" s="189"/>
      <c r="AJ194" s="189"/>
      <c r="AK194" s="190"/>
      <c r="AL194" s="193"/>
      <c r="AM194" s="194"/>
      <c r="AN194" s="198"/>
      <c r="AO194" s="199"/>
      <c r="AP194" s="199"/>
      <c r="AQ194" s="200"/>
      <c r="AS194" s="65"/>
      <c r="AT194" s="201"/>
      <c r="AU194" s="178"/>
      <c r="AV194" s="291"/>
    </row>
    <row r="195" spans="1:48" ht="13.8" customHeight="1">
      <c r="A195" s="287" t="s">
        <v>144</v>
      </c>
      <c r="B195" s="202"/>
      <c r="C195" s="159"/>
      <c r="D195" s="160"/>
      <c r="E195" s="160"/>
      <c r="F195" s="160"/>
      <c r="G195" s="160"/>
      <c r="H195" s="160"/>
      <c r="I195" s="161"/>
      <c r="J195" s="162"/>
      <c r="K195" s="160"/>
      <c r="L195" s="160"/>
      <c r="M195" s="160"/>
      <c r="N195" s="161"/>
      <c r="O195" s="9"/>
      <c r="P195" s="14" t="s">
        <v>15</v>
      </c>
      <c r="Q195" s="9"/>
      <c r="R195" s="14" t="s">
        <v>16</v>
      </c>
      <c r="S195" s="9"/>
      <c r="T195" s="209" t="s">
        <v>17</v>
      </c>
      <c r="U195" s="210"/>
      <c r="V195" s="179"/>
      <c r="W195" s="180"/>
      <c r="X195" s="180"/>
      <c r="Y195" s="181"/>
      <c r="Z195" s="179"/>
      <c r="AA195" s="180"/>
      <c r="AB195" s="180"/>
      <c r="AC195" s="181"/>
      <c r="AD195" s="179"/>
      <c r="AE195" s="180"/>
      <c r="AF195" s="180"/>
      <c r="AG195" s="181"/>
      <c r="AH195" s="185">
        <f>IFERROR(IF(AT195="②",ROUNDDOWN((V195+Z195-AD195)*105/108,0),V195+Z195-AD195),0)</f>
        <v>0</v>
      </c>
      <c r="AI195" s="186"/>
      <c r="AJ195" s="186"/>
      <c r="AK195" s="187"/>
      <c r="AL195" s="191" t="str">
        <f>IFERROR(INDEX(リスト!$E$2:$H$10,MATCH(B195,リスト!$D$2:$D$10,0),MATCH(AS195,リスト!$E$1:$H$1,1)),"")</f>
        <v/>
      </c>
      <c r="AM195" s="192"/>
      <c r="AN195" s="195">
        <f t="shared" ref="AN195" si="254">IFERROR(IF(A195="〇",AU195,AV195),"")</f>
        <v>0</v>
      </c>
      <c r="AO195" s="196"/>
      <c r="AP195" s="196"/>
      <c r="AQ195" s="197"/>
      <c r="AS195" s="65" t="e">
        <f t="shared" ref="AS195" si="255">IF(O195&gt;=24,DATEVALUE("平成"&amp;O195&amp;"年"&amp;Q195&amp;"月"&amp;S195&amp;"日"),DATEVALUE("令和"&amp;O195&amp;"年"&amp;Q195&amp;"月"&amp;S195&amp;"日"))</f>
        <v>#VALUE!</v>
      </c>
      <c r="AT195" s="201" t="e">
        <f>VLOOKUP(AS195,リスト!$P$2:$Q$5,2,TRUE)</f>
        <v>#VALUE!</v>
      </c>
      <c r="AU195" s="178"/>
      <c r="AV195" s="291">
        <f t="shared" ref="AV195" si="256">IFERROR(ROUNDDOWN(AH195*AL195/100,0),0)</f>
        <v>0</v>
      </c>
    </row>
    <row r="196" spans="1:48" ht="13.8" customHeight="1">
      <c r="A196" s="288"/>
      <c r="B196" s="203"/>
      <c r="C196" s="163"/>
      <c r="D196" s="164"/>
      <c r="E196" s="164"/>
      <c r="F196" s="164"/>
      <c r="G196" s="164"/>
      <c r="H196" s="164"/>
      <c r="I196" s="165"/>
      <c r="J196" s="166"/>
      <c r="K196" s="164"/>
      <c r="L196" s="164"/>
      <c r="M196" s="164"/>
      <c r="N196" s="165"/>
      <c r="O196" s="10"/>
      <c r="P196" s="68" t="s">
        <v>15</v>
      </c>
      <c r="Q196" s="10"/>
      <c r="R196" s="16" t="s">
        <v>16</v>
      </c>
      <c r="S196" s="10"/>
      <c r="T196" s="207" t="s">
        <v>19</v>
      </c>
      <c r="U196" s="208"/>
      <c r="V196" s="182"/>
      <c r="W196" s="183"/>
      <c r="X196" s="183"/>
      <c r="Y196" s="184"/>
      <c r="Z196" s="182"/>
      <c r="AA196" s="183"/>
      <c r="AB196" s="183"/>
      <c r="AC196" s="184"/>
      <c r="AD196" s="182"/>
      <c r="AE196" s="183"/>
      <c r="AF196" s="183"/>
      <c r="AG196" s="184"/>
      <c r="AH196" s="188"/>
      <c r="AI196" s="189"/>
      <c r="AJ196" s="189"/>
      <c r="AK196" s="190"/>
      <c r="AL196" s="193"/>
      <c r="AM196" s="194"/>
      <c r="AN196" s="198"/>
      <c r="AO196" s="199"/>
      <c r="AP196" s="199"/>
      <c r="AQ196" s="200"/>
      <c r="AS196" s="65"/>
      <c r="AT196" s="201"/>
      <c r="AU196" s="178"/>
      <c r="AV196" s="291"/>
    </row>
    <row r="197" spans="1:48" ht="13.8" customHeight="1">
      <c r="A197" s="287" t="s">
        <v>144</v>
      </c>
      <c r="B197" s="202"/>
      <c r="C197" s="159"/>
      <c r="D197" s="160"/>
      <c r="E197" s="160"/>
      <c r="F197" s="160"/>
      <c r="G197" s="160"/>
      <c r="H197" s="160"/>
      <c r="I197" s="161"/>
      <c r="J197" s="162"/>
      <c r="K197" s="160"/>
      <c r="L197" s="160"/>
      <c r="M197" s="160"/>
      <c r="N197" s="161"/>
      <c r="O197" s="9"/>
      <c r="P197" s="14" t="s">
        <v>15</v>
      </c>
      <c r="Q197" s="9"/>
      <c r="R197" s="14" t="s">
        <v>16</v>
      </c>
      <c r="S197" s="9"/>
      <c r="T197" s="209" t="s">
        <v>17</v>
      </c>
      <c r="U197" s="210"/>
      <c r="V197" s="179"/>
      <c r="W197" s="180"/>
      <c r="X197" s="180"/>
      <c r="Y197" s="181"/>
      <c r="Z197" s="179"/>
      <c r="AA197" s="180"/>
      <c r="AB197" s="180"/>
      <c r="AC197" s="181"/>
      <c r="AD197" s="179"/>
      <c r="AE197" s="180"/>
      <c r="AF197" s="180"/>
      <c r="AG197" s="181"/>
      <c r="AH197" s="185">
        <f>IFERROR(IF(AT197="②",ROUNDDOWN((V197+Z197-AD197)*105/108,0),V197+Z197-AD197),0)</f>
        <v>0</v>
      </c>
      <c r="AI197" s="186"/>
      <c r="AJ197" s="186"/>
      <c r="AK197" s="187"/>
      <c r="AL197" s="191" t="str">
        <f>IFERROR(INDEX(リスト!$E$2:$H$10,MATCH(B197,リスト!$D$2:$D$10,0),MATCH(AS197,リスト!$E$1:$H$1,1)),"")</f>
        <v/>
      </c>
      <c r="AM197" s="192"/>
      <c r="AN197" s="195">
        <f t="shared" ref="AN197" si="257">IFERROR(IF(A197="〇",AU197,AV197),"")</f>
        <v>0</v>
      </c>
      <c r="AO197" s="196"/>
      <c r="AP197" s="196"/>
      <c r="AQ197" s="197"/>
      <c r="AS197" s="65" t="e">
        <f t="shared" ref="AS197" si="258">IF(O197&gt;=24,DATEVALUE("平成"&amp;O197&amp;"年"&amp;Q197&amp;"月"&amp;S197&amp;"日"),DATEVALUE("令和"&amp;O197&amp;"年"&amp;Q197&amp;"月"&amp;S197&amp;"日"))</f>
        <v>#VALUE!</v>
      </c>
      <c r="AT197" s="201" t="e">
        <f>VLOOKUP(AS197,リスト!$P$2:$Q$5,2,TRUE)</f>
        <v>#VALUE!</v>
      </c>
      <c r="AU197" s="178"/>
      <c r="AV197" s="291">
        <f t="shared" ref="AV197" si="259">IFERROR(ROUNDDOWN(AH197*AL197/100,0),0)</f>
        <v>0</v>
      </c>
    </row>
    <row r="198" spans="1:48" ht="13.8" customHeight="1">
      <c r="A198" s="288"/>
      <c r="B198" s="203"/>
      <c r="C198" s="163"/>
      <c r="D198" s="164"/>
      <c r="E198" s="164"/>
      <c r="F198" s="164"/>
      <c r="G198" s="164"/>
      <c r="H198" s="164"/>
      <c r="I198" s="165"/>
      <c r="J198" s="166"/>
      <c r="K198" s="164"/>
      <c r="L198" s="164"/>
      <c r="M198" s="164"/>
      <c r="N198" s="165"/>
      <c r="O198" s="10"/>
      <c r="P198" s="68" t="s">
        <v>15</v>
      </c>
      <c r="Q198" s="10"/>
      <c r="R198" s="16" t="s">
        <v>16</v>
      </c>
      <c r="S198" s="10"/>
      <c r="T198" s="207" t="s">
        <v>19</v>
      </c>
      <c r="U198" s="208"/>
      <c r="V198" s="182"/>
      <c r="W198" s="183"/>
      <c r="X198" s="183"/>
      <c r="Y198" s="184"/>
      <c r="Z198" s="182"/>
      <c r="AA198" s="183"/>
      <c r="AB198" s="183"/>
      <c r="AC198" s="184"/>
      <c r="AD198" s="182"/>
      <c r="AE198" s="183"/>
      <c r="AF198" s="183"/>
      <c r="AG198" s="184"/>
      <c r="AH198" s="188"/>
      <c r="AI198" s="189"/>
      <c r="AJ198" s="189"/>
      <c r="AK198" s="190"/>
      <c r="AL198" s="193"/>
      <c r="AM198" s="194"/>
      <c r="AN198" s="198"/>
      <c r="AO198" s="199"/>
      <c r="AP198" s="199"/>
      <c r="AQ198" s="200"/>
      <c r="AS198" s="65"/>
      <c r="AT198" s="201"/>
      <c r="AU198" s="178"/>
      <c r="AV198" s="291"/>
    </row>
    <row r="199" spans="1:48" ht="13.8" customHeight="1">
      <c r="A199" s="287" t="s">
        <v>144</v>
      </c>
      <c r="B199" s="202"/>
      <c r="C199" s="159"/>
      <c r="D199" s="160"/>
      <c r="E199" s="160"/>
      <c r="F199" s="160"/>
      <c r="G199" s="160"/>
      <c r="H199" s="160"/>
      <c r="I199" s="161"/>
      <c r="J199" s="162"/>
      <c r="K199" s="160"/>
      <c r="L199" s="160"/>
      <c r="M199" s="160"/>
      <c r="N199" s="161"/>
      <c r="O199" s="9"/>
      <c r="P199" s="14" t="s">
        <v>15</v>
      </c>
      <c r="Q199" s="9"/>
      <c r="R199" s="14" t="s">
        <v>16</v>
      </c>
      <c r="S199" s="9"/>
      <c r="T199" s="209" t="s">
        <v>17</v>
      </c>
      <c r="U199" s="210"/>
      <c r="V199" s="179"/>
      <c r="W199" s="180"/>
      <c r="X199" s="180"/>
      <c r="Y199" s="181"/>
      <c r="Z199" s="179"/>
      <c r="AA199" s="180"/>
      <c r="AB199" s="180"/>
      <c r="AC199" s="181"/>
      <c r="AD199" s="179"/>
      <c r="AE199" s="180"/>
      <c r="AF199" s="180"/>
      <c r="AG199" s="181"/>
      <c r="AH199" s="185">
        <f>IFERROR(IF(AT199="②",ROUNDDOWN((V199+Z199-AD199)*105/108,0),V199+Z199-AD199),0)</f>
        <v>0</v>
      </c>
      <c r="AI199" s="186"/>
      <c r="AJ199" s="186"/>
      <c r="AK199" s="187"/>
      <c r="AL199" s="191" t="str">
        <f>IFERROR(INDEX(リスト!$E$2:$H$10,MATCH(B199,リスト!$D$2:$D$10,0),MATCH(AS199,リスト!$E$1:$H$1,1)),"")</f>
        <v/>
      </c>
      <c r="AM199" s="192"/>
      <c r="AN199" s="195">
        <f t="shared" ref="AN199" si="260">IFERROR(IF(A199="〇",AU199,AV199),"")</f>
        <v>0</v>
      </c>
      <c r="AO199" s="196"/>
      <c r="AP199" s="196"/>
      <c r="AQ199" s="197"/>
      <c r="AS199" s="65" t="e">
        <f t="shared" ref="AS199" si="261">IF(O199&gt;=24,DATEVALUE("平成"&amp;O199&amp;"年"&amp;Q199&amp;"月"&amp;S199&amp;"日"),DATEVALUE("令和"&amp;O199&amp;"年"&amp;Q199&amp;"月"&amp;S199&amp;"日"))</f>
        <v>#VALUE!</v>
      </c>
      <c r="AT199" s="201" t="e">
        <f>VLOOKUP(AS199,リスト!$P$2:$Q$5,2,TRUE)</f>
        <v>#VALUE!</v>
      </c>
      <c r="AU199" s="178"/>
      <c r="AV199" s="291">
        <f t="shared" ref="AV199" si="262">IFERROR(ROUNDDOWN(AH199*AL199/100,0),0)</f>
        <v>0</v>
      </c>
    </row>
    <row r="200" spans="1:48" ht="13.8" customHeight="1">
      <c r="A200" s="288"/>
      <c r="B200" s="203"/>
      <c r="C200" s="163"/>
      <c r="D200" s="164"/>
      <c r="E200" s="164"/>
      <c r="F200" s="164"/>
      <c r="G200" s="164"/>
      <c r="H200" s="164"/>
      <c r="I200" s="165"/>
      <c r="J200" s="166"/>
      <c r="K200" s="164"/>
      <c r="L200" s="164"/>
      <c r="M200" s="164"/>
      <c r="N200" s="165"/>
      <c r="O200" s="10"/>
      <c r="P200" s="68" t="s">
        <v>15</v>
      </c>
      <c r="Q200" s="10"/>
      <c r="R200" s="16" t="s">
        <v>16</v>
      </c>
      <c r="S200" s="10"/>
      <c r="T200" s="207" t="s">
        <v>19</v>
      </c>
      <c r="U200" s="208"/>
      <c r="V200" s="182"/>
      <c r="W200" s="183"/>
      <c r="X200" s="183"/>
      <c r="Y200" s="184"/>
      <c r="Z200" s="182"/>
      <c r="AA200" s="183"/>
      <c r="AB200" s="183"/>
      <c r="AC200" s="184"/>
      <c r="AD200" s="182"/>
      <c r="AE200" s="183"/>
      <c r="AF200" s="183"/>
      <c r="AG200" s="184"/>
      <c r="AH200" s="188"/>
      <c r="AI200" s="189"/>
      <c r="AJ200" s="189"/>
      <c r="AK200" s="190"/>
      <c r="AL200" s="193"/>
      <c r="AM200" s="194"/>
      <c r="AN200" s="198"/>
      <c r="AO200" s="199"/>
      <c r="AP200" s="199"/>
      <c r="AQ200" s="200"/>
      <c r="AS200" s="65"/>
      <c r="AT200" s="201"/>
      <c r="AU200" s="178"/>
      <c r="AV200" s="291"/>
    </row>
    <row r="201" spans="1:48" ht="13.8" customHeight="1">
      <c r="A201" s="287" t="s">
        <v>144</v>
      </c>
      <c r="B201" s="202"/>
      <c r="C201" s="159"/>
      <c r="D201" s="160"/>
      <c r="E201" s="160"/>
      <c r="F201" s="160"/>
      <c r="G201" s="160"/>
      <c r="H201" s="160"/>
      <c r="I201" s="161"/>
      <c r="J201" s="162"/>
      <c r="K201" s="160"/>
      <c r="L201" s="160"/>
      <c r="M201" s="160"/>
      <c r="N201" s="161"/>
      <c r="O201" s="9"/>
      <c r="P201" s="14" t="s">
        <v>15</v>
      </c>
      <c r="Q201" s="9"/>
      <c r="R201" s="14" t="s">
        <v>16</v>
      </c>
      <c r="S201" s="9"/>
      <c r="T201" s="209" t="s">
        <v>17</v>
      </c>
      <c r="U201" s="210"/>
      <c r="V201" s="179"/>
      <c r="W201" s="180"/>
      <c r="X201" s="180"/>
      <c r="Y201" s="181"/>
      <c r="Z201" s="179"/>
      <c r="AA201" s="180"/>
      <c r="AB201" s="180"/>
      <c r="AC201" s="181"/>
      <c r="AD201" s="179"/>
      <c r="AE201" s="180"/>
      <c r="AF201" s="180"/>
      <c r="AG201" s="181"/>
      <c r="AH201" s="185">
        <f>IFERROR(IF(AT201="②",ROUNDDOWN((V201+Z201-AD201)*105/108,0),V201+Z201-AD201),0)</f>
        <v>0</v>
      </c>
      <c r="AI201" s="186"/>
      <c r="AJ201" s="186"/>
      <c r="AK201" s="187"/>
      <c r="AL201" s="191" t="str">
        <f>IFERROR(INDEX(リスト!$E$2:$H$10,MATCH(B201,リスト!$D$2:$D$10,0),MATCH(AS201,リスト!$E$1:$H$1,1)),"")</f>
        <v/>
      </c>
      <c r="AM201" s="192"/>
      <c r="AN201" s="195">
        <f t="shared" ref="AN201" si="263">IFERROR(IF(A201="〇",AU201,AV201),"")</f>
        <v>0</v>
      </c>
      <c r="AO201" s="196"/>
      <c r="AP201" s="196"/>
      <c r="AQ201" s="197"/>
      <c r="AS201" s="65" t="e">
        <f t="shared" ref="AS201" si="264">IF(O201&gt;=24,DATEVALUE("平成"&amp;O201&amp;"年"&amp;Q201&amp;"月"&amp;S201&amp;"日"),DATEVALUE("令和"&amp;O201&amp;"年"&amp;Q201&amp;"月"&amp;S201&amp;"日"))</f>
        <v>#VALUE!</v>
      </c>
      <c r="AT201" s="201" t="e">
        <f>VLOOKUP(AS201,リスト!$P$2:$Q$5,2,TRUE)</f>
        <v>#VALUE!</v>
      </c>
      <c r="AU201" s="178"/>
      <c r="AV201" s="291">
        <f t="shared" ref="AV201" si="265">IFERROR(ROUNDDOWN(AH201*AL201/100,0),0)</f>
        <v>0</v>
      </c>
    </row>
    <row r="202" spans="1:48" ht="13.8" customHeight="1">
      <c r="A202" s="288"/>
      <c r="B202" s="203"/>
      <c r="C202" s="163"/>
      <c r="D202" s="164"/>
      <c r="E202" s="164"/>
      <c r="F202" s="164"/>
      <c r="G202" s="164"/>
      <c r="H202" s="164"/>
      <c r="I202" s="165"/>
      <c r="J202" s="166"/>
      <c r="K202" s="164"/>
      <c r="L202" s="164"/>
      <c r="M202" s="164"/>
      <c r="N202" s="165"/>
      <c r="O202" s="10"/>
      <c r="P202" s="68" t="s">
        <v>15</v>
      </c>
      <c r="Q202" s="10"/>
      <c r="R202" s="16" t="s">
        <v>16</v>
      </c>
      <c r="S202" s="10"/>
      <c r="T202" s="207" t="s">
        <v>19</v>
      </c>
      <c r="U202" s="208"/>
      <c r="V202" s="182"/>
      <c r="W202" s="183"/>
      <c r="X202" s="183"/>
      <c r="Y202" s="184"/>
      <c r="Z202" s="182"/>
      <c r="AA202" s="183"/>
      <c r="AB202" s="183"/>
      <c r="AC202" s="184"/>
      <c r="AD202" s="182"/>
      <c r="AE202" s="183"/>
      <c r="AF202" s="183"/>
      <c r="AG202" s="184"/>
      <c r="AH202" s="188"/>
      <c r="AI202" s="189"/>
      <c r="AJ202" s="189"/>
      <c r="AK202" s="190"/>
      <c r="AL202" s="193"/>
      <c r="AM202" s="194"/>
      <c r="AN202" s="198"/>
      <c r="AO202" s="199"/>
      <c r="AP202" s="199"/>
      <c r="AQ202" s="200"/>
      <c r="AS202" s="65"/>
      <c r="AT202" s="201"/>
      <c r="AU202" s="178"/>
      <c r="AV202" s="291"/>
    </row>
    <row r="203" spans="1:48" ht="13.8" customHeight="1">
      <c r="A203" s="287" t="s">
        <v>144</v>
      </c>
      <c r="B203" s="202"/>
      <c r="C203" s="159"/>
      <c r="D203" s="160"/>
      <c r="E203" s="160"/>
      <c r="F203" s="160"/>
      <c r="G203" s="160"/>
      <c r="H203" s="160"/>
      <c r="I203" s="161"/>
      <c r="J203" s="162"/>
      <c r="K203" s="160"/>
      <c r="L203" s="160"/>
      <c r="M203" s="160"/>
      <c r="N203" s="161"/>
      <c r="O203" s="9"/>
      <c r="P203" s="14" t="s">
        <v>15</v>
      </c>
      <c r="Q203" s="9"/>
      <c r="R203" s="14" t="s">
        <v>16</v>
      </c>
      <c r="S203" s="9"/>
      <c r="T203" s="209" t="s">
        <v>17</v>
      </c>
      <c r="U203" s="210"/>
      <c r="V203" s="179"/>
      <c r="W203" s="180"/>
      <c r="X203" s="180"/>
      <c r="Y203" s="181"/>
      <c r="Z203" s="179"/>
      <c r="AA203" s="180"/>
      <c r="AB203" s="180"/>
      <c r="AC203" s="181"/>
      <c r="AD203" s="179"/>
      <c r="AE203" s="180"/>
      <c r="AF203" s="180"/>
      <c r="AG203" s="181"/>
      <c r="AH203" s="185">
        <f>IFERROR(IF(AT203="②",ROUNDDOWN((V203+Z203-AD203)*105/108,0),V203+Z203-AD203),0)</f>
        <v>0</v>
      </c>
      <c r="AI203" s="186"/>
      <c r="AJ203" s="186"/>
      <c r="AK203" s="187"/>
      <c r="AL203" s="191" t="str">
        <f>IFERROR(INDEX(リスト!$E$2:$H$10,MATCH(B203,リスト!$D$2:$D$10,0),MATCH(AS203,リスト!$E$1:$H$1,1)),"")</f>
        <v/>
      </c>
      <c r="AM203" s="192"/>
      <c r="AN203" s="195">
        <f t="shared" ref="AN203" si="266">IFERROR(IF(A203="〇",AU203,AV203),"")</f>
        <v>0</v>
      </c>
      <c r="AO203" s="196"/>
      <c r="AP203" s="196"/>
      <c r="AQ203" s="197"/>
      <c r="AS203" s="65" t="e">
        <f t="shared" ref="AS203" si="267">IF(O203&gt;=24,DATEVALUE("平成"&amp;O203&amp;"年"&amp;Q203&amp;"月"&amp;S203&amp;"日"),DATEVALUE("令和"&amp;O203&amp;"年"&amp;Q203&amp;"月"&amp;S203&amp;"日"))</f>
        <v>#VALUE!</v>
      </c>
      <c r="AT203" s="201" t="e">
        <f>VLOOKUP(AS203,リスト!$P$2:$Q$5,2,TRUE)</f>
        <v>#VALUE!</v>
      </c>
      <c r="AU203" s="178"/>
      <c r="AV203" s="291">
        <f t="shared" ref="AV203" si="268">IFERROR(ROUNDDOWN(AH203*AL203/100,0),0)</f>
        <v>0</v>
      </c>
    </row>
    <row r="204" spans="1:48" ht="13.8" customHeight="1">
      <c r="A204" s="288"/>
      <c r="B204" s="203"/>
      <c r="C204" s="163"/>
      <c r="D204" s="164"/>
      <c r="E204" s="164"/>
      <c r="F204" s="164"/>
      <c r="G204" s="164"/>
      <c r="H204" s="164"/>
      <c r="I204" s="165"/>
      <c r="J204" s="166"/>
      <c r="K204" s="164"/>
      <c r="L204" s="164"/>
      <c r="M204" s="164"/>
      <c r="N204" s="165"/>
      <c r="O204" s="10"/>
      <c r="P204" s="68" t="s">
        <v>15</v>
      </c>
      <c r="Q204" s="10"/>
      <c r="R204" s="16" t="s">
        <v>16</v>
      </c>
      <c r="S204" s="10"/>
      <c r="T204" s="207" t="s">
        <v>19</v>
      </c>
      <c r="U204" s="208"/>
      <c r="V204" s="182"/>
      <c r="W204" s="183"/>
      <c r="X204" s="183"/>
      <c r="Y204" s="184"/>
      <c r="Z204" s="182"/>
      <c r="AA204" s="183"/>
      <c r="AB204" s="183"/>
      <c r="AC204" s="184"/>
      <c r="AD204" s="182"/>
      <c r="AE204" s="183"/>
      <c r="AF204" s="183"/>
      <c r="AG204" s="184"/>
      <c r="AH204" s="188"/>
      <c r="AI204" s="189"/>
      <c r="AJ204" s="189"/>
      <c r="AK204" s="190"/>
      <c r="AL204" s="193"/>
      <c r="AM204" s="194"/>
      <c r="AN204" s="198"/>
      <c r="AO204" s="199"/>
      <c r="AP204" s="199"/>
      <c r="AQ204" s="200"/>
      <c r="AS204" s="65"/>
      <c r="AT204" s="201"/>
      <c r="AU204" s="178"/>
      <c r="AV204" s="291"/>
    </row>
    <row r="205" spans="1:48" ht="13.8" customHeight="1">
      <c r="A205" s="287" t="s">
        <v>144</v>
      </c>
      <c r="B205" s="202"/>
      <c r="C205" s="159"/>
      <c r="D205" s="160"/>
      <c r="E205" s="160"/>
      <c r="F205" s="160"/>
      <c r="G205" s="160"/>
      <c r="H205" s="160"/>
      <c r="I205" s="161"/>
      <c r="J205" s="162"/>
      <c r="K205" s="160"/>
      <c r="L205" s="160"/>
      <c r="M205" s="160"/>
      <c r="N205" s="161"/>
      <c r="O205" s="9"/>
      <c r="P205" s="14" t="s">
        <v>15</v>
      </c>
      <c r="Q205" s="9"/>
      <c r="R205" s="14" t="s">
        <v>16</v>
      </c>
      <c r="S205" s="9"/>
      <c r="T205" s="209" t="s">
        <v>17</v>
      </c>
      <c r="U205" s="210"/>
      <c r="V205" s="179"/>
      <c r="W205" s="180"/>
      <c r="X205" s="180"/>
      <c r="Y205" s="181"/>
      <c r="Z205" s="179"/>
      <c r="AA205" s="180"/>
      <c r="AB205" s="180"/>
      <c r="AC205" s="181"/>
      <c r="AD205" s="179"/>
      <c r="AE205" s="180"/>
      <c r="AF205" s="180"/>
      <c r="AG205" s="181"/>
      <c r="AH205" s="185">
        <f>IFERROR(IF(AT205="②",ROUNDDOWN((V205+Z205-AD205)*105/108,0),V205+Z205-AD205),0)</f>
        <v>0</v>
      </c>
      <c r="AI205" s="186"/>
      <c r="AJ205" s="186"/>
      <c r="AK205" s="187"/>
      <c r="AL205" s="191" t="str">
        <f>IFERROR(INDEX(リスト!$E$2:$H$10,MATCH(B205,リスト!$D$2:$D$10,0),MATCH(AS205,リスト!$E$1:$H$1,1)),"")</f>
        <v/>
      </c>
      <c r="AM205" s="192"/>
      <c r="AN205" s="195">
        <f t="shared" ref="AN205" si="269">IFERROR(IF(A205="〇",AU205,AV205),"")</f>
        <v>0</v>
      </c>
      <c r="AO205" s="196"/>
      <c r="AP205" s="196"/>
      <c r="AQ205" s="197"/>
      <c r="AS205" s="65" t="e">
        <f t="shared" ref="AS205" si="270">IF(O205&gt;=24,DATEVALUE("平成"&amp;O205&amp;"年"&amp;Q205&amp;"月"&amp;S205&amp;"日"),DATEVALUE("令和"&amp;O205&amp;"年"&amp;Q205&amp;"月"&amp;S205&amp;"日"))</f>
        <v>#VALUE!</v>
      </c>
      <c r="AT205" s="201" t="e">
        <f>VLOOKUP(AS205,リスト!$P$2:$Q$5,2,TRUE)</f>
        <v>#VALUE!</v>
      </c>
      <c r="AU205" s="178"/>
      <c r="AV205" s="291">
        <f t="shared" ref="AV205" si="271">IFERROR(ROUNDDOWN(AH205*AL205/100,0),0)</f>
        <v>0</v>
      </c>
    </row>
    <row r="206" spans="1:48" ht="13.8" customHeight="1">
      <c r="A206" s="288"/>
      <c r="B206" s="203"/>
      <c r="C206" s="163"/>
      <c r="D206" s="164"/>
      <c r="E206" s="164"/>
      <c r="F206" s="164"/>
      <c r="G206" s="164"/>
      <c r="H206" s="164"/>
      <c r="I206" s="165"/>
      <c r="J206" s="166"/>
      <c r="K206" s="164"/>
      <c r="L206" s="164"/>
      <c r="M206" s="164"/>
      <c r="N206" s="165"/>
      <c r="O206" s="10"/>
      <c r="P206" s="68" t="s">
        <v>15</v>
      </c>
      <c r="Q206" s="10"/>
      <c r="R206" s="16" t="s">
        <v>16</v>
      </c>
      <c r="S206" s="10"/>
      <c r="T206" s="207" t="s">
        <v>19</v>
      </c>
      <c r="U206" s="208"/>
      <c r="V206" s="182"/>
      <c r="W206" s="183"/>
      <c r="X206" s="183"/>
      <c r="Y206" s="184"/>
      <c r="Z206" s="182"/>
      <c r="AA206" s="183"/>
      <c r="AB206" s="183"/>
      <c r="AC206" s="184"/>
      <c r="AD206" s="182"/>
      <c r="AE206" s="183"/>
      <c r="AF206" s="183"/>
      <c r="AG206" s="184"/>
      <c r="AH206" s="188"/>
      <c r="AI206" s="189"/>
      <c r="AJ206" s="189"/>
      <c r="AK206" s="190"/>
      <c r="AL206" s="193"/>
      <c r="AM206" s="194"/>
      <c r="AN206" s="198"/>
      <c r="AO206" s="199"/>
      <c r="AP206" s="199"/>
      <c r="AQ206" s="200"/>
      <c r="AS206" s="65"/>
      <c r="AT206" s="201"/>
      <c r="AU206" s="178"/>
      <c r="AV206" s="291"/>
    </row>
    <row r="207" spans="1:48" ht="13.8" customHeight="1">
      <c r="A207" s="287" t="s">
        <v>144</v>
      </c>
      <c r="B207" s="202"/>
      <c r="C207" s="159"/>
      <c r="D207" s="160"/>
      <c r="E207" s="160"/>
      <c r="F207" s="160"/>
      <c r="G207" s="160"/>
      <c r="H207" s="160"/>
      <c r="I207" s="161"/>
      <c r="J207" s="162"/>
      <c r="K207" s="160"/>
      <c r="L207" s="160"/>
      <c r="M207" s="160"/>
      <c r="N207" s="161"/>
      <c r="O207" s="9"/>
      <c r="P207" s="14" t="s">
        <v>15</v>
      </c>
      <c r="Q207" s="9"/>
      <c r="R207" s="14" t="s">
        <v>16</v>
      </c>
      <c r="S207" s="9"/>
      <c r="T207" s="209" t="s">
        <v>17</v>
      </c>
      <c r="U207" s="210"/>
      <c r="V207" s="179"/>
      <c r="W207" s="180"/>
      <c r="X207" s="180"/>
      <c r="Y207" s="181"/>
      <c r="Z207" s="179"/>
      <c r="AA207" s="180"/>
      <c r="AB207" s="180"/>
      <c r="AC207" s="181"/>
      <c r="AD207" s="179"/>
      <c r="AE207" s="180"/>
      <c r="AF207" s="180"/>
      <c r="AG207" s="181"/>
      <c r="AH207" s="185">
        <f>IFERROR(IF(AT207="②",ROUNDDOWN((V207+Z207-AD207)*105/108,0),V207+Z207-AD207),0)</f>
        <v>0</v>
      </c>
      <c r="AI207" s="186"/>
      <c r="AJ207" s="186"/>
      <c r="AK207" s="187"/>
      <c r="AL207" s="191" t="str">
        <f>IFERROR(INDEX(リスト!$E$2:$H$10,MATCH(B207,リスト!$D$2:$D$10,0),MATCH(AS207,リスト!$E$1:$H$1,1)),"")</f>
        <v/>
      </c>
      <c r="AM207" s="192"/>
      <c r="AN207" s="195">
        <f t="shared" ref="AN207" si="272">IFERROR(IF(A207="〇",AU207,AV207),"")</f>
        <v>0</v>
      </c>
      <c r="AO207" s="196"/>
      <c r="AP207" s="196"/>
      <c r="AQ207" s="197"/>
      <c r="AS207" s="65" t="e">
        <f t="shared" ref="AS207" si="273">IF(O207&gt;=24,DATEVALUE("平成"&amp;O207&amp;"年"&amp;Q207&amp;"月"&amp;S207&amp;"日"),DATEVALUE("令和"&amp;O207&amp;"年"&amp;Q207&amp;"月"&amp;S207&amp;"日"))</f>
        <v>#VALUE!</v>
      </c>
      <c r="AT207" s="201" t="e">
        <f>VLOOKUP(AS207,リスト!$P$2:$Q$5,2,TRUE)</f>
        <v>#VALUE!</v>
      </c>
      <c r="AU207" s="178"/>
      <c r="AV207" s="291">
        <f t="shared" ref="AV207" si="274">IFERROR(ROUNDDOWN(AH207*AL207/100,0),0)</f>
        <v>0</v>
      </c>
    </row>
    <row r="208" spans="1:48" ht="13.8" customHeight="1">
      <c r="A208" s="288"/>
      <c r="B208" s="203"/>
      <c r="C208" s="163"/>
      <c r="D208" s="164"/>
      <c r="E208" s="164"/>
      <c r="F208" s="164"/>
      <c r="G208" s="164"/>
      <c r="H208" s="164"/>
      <c r="I208" s="165"/>
      <c r="J208" s="166"/>
      <c r="K208" s="164"/>
      <c r="L208" s="164"/>
      <c r="M208" s="164"/>
      <c r="N208" s="165"/>
      <c r="O208" s="10"/>
      <c r="P208" s="68" t="s">
        <v>15</v>
      </c>
      <c r="Q208" s="10"/>
      <c r="R208" s="16" t="s">
        <v>16</v>
      </c>
      <c r="S208" s="10"/>
      <c r="T208" s="207" t="s">
        <v>19</v>
      </c>
      <c r="U208" s="208"/>
      <c r="V208" s="182"/>
      <c r="W208" s="183"/>
      <c r="X208" s="183"/>
      <c r="Y208" s="184"/>
      <c r="Z208" s="182"/>
      <c r="AA208" s="183"/>
      <c r="AB208" s="183"/>
      <c r="AC208" s="184"/>
      <c r="AD208" s="182"/>
      <c r="AE208" s="183"/>
      <c r="AF208" s="183"/>
      <c r="AG208" s="184"/>
      <c r="AH208" s="188"/>
      <c r="AI208" s="189"/>
      <c r="AJ208" s="189"/>
      <c r="AK208" s="190"/>
      <c r="AL208" s="193"/>
      <c r="AM208" s="194"/>
      <c r="AN208" s="198"/>
      <c r="AO208" s="199"/>
      <c r="AP208" s="199"/>
      <c r="AQ208" s="200"/>
      <c r="AS208" s="65"/>
      <c r="AT208" s="201"/>
      <c r="AU208" s="178"/>
      <c r="AV208" s="291"/>
    </row>
    <row r="209" spans="1:48" ht="13.8" customHeight="1">
      <c r="A209" s="287" t="s">
        <v>144</v>
      </c>
      <c r="B209" s="202"/>
      <c r="C209" s="159"/>
      <c r="D209" s="160"/>
      <c r="E209" s="160"/>
      <c r="F209" s="160"/>
      <c r="G209" s="160"/>
      <c r="H209" s="160"/>
      <c r="I209" s="161"/>
      <c r="J209" s="162"/>
      <c r="K209" s="160"/>
      <c r="L209" s="160"/>
      <c r="M209" s="160"/>
      <c r="N209" s="161"/>
      <c r="O209" s="9"/>
      <c r="P209" s="14" t="s">
        <v>15</v>
      </c>
      <c r="Q209" s="9"/>
      <c r="R209" s="14" t="s">
        <v>16</v>
      </c>
      <c r="S209" s="9"/>
      <c r="T209" s="209" t="s">
        <v>17</v>
      </c>
      <c r="U209" s="210"/>
      <c r="V209" s="179"/>
      <c r="W209" s="180"/>
      <c r="X209" s="180"/>
      <c r="Y209" s="181"/>
      <c r="Z209" s="179"/>
      <c r="AA209" s="180"/>
      <c r="AB209" s="180"/>
      <c r="AC209" s="181"/>
      <c r="AD209" s="179"/>
      <c r="AE209" s="180"/>
      <c r="AF209" s="180"/>
      <c r="AG209" s="181"/>
      <c r="AH209" s="185">
        <f>IFERROR(IF(AT209="②",ROUNDDOWN((V209+Z209-AD209)*105/108,0),V209+Z209-AD209),0)</f>
        <v>0</v>
      </c>
      <c r="AI209" s="186"/>
      <c r="AJ209" s="186"/>
      <c r="AK209" s="187"/>
      <c r="AL209" s="191" t="str">
        <f>IFERROR(INDEX(リスト!$E$2:$H$10,MATCH(B209,リスト!$D$2:$D$10,0),MATCH(AS209,リスト!$E$1:$H$1,1)),"")</f>
        <v/>
      </c>
      <c r="AM209" s="192"/>
      <c r="AN209" s="195">
        <f t="shared" ref="AN209" si="275">IFERROR(IF(A209="〇",AU209,AV209),"")</f>
        <v>0</v>
      </c>
      <c r="AO209" s="196"/>
      <c r="AP209" s="196"/>
      <c r="AQ209" s="197"/>
      <c r="AS209" s="65" t="e">
        <f t="shared" ref="AS209" si="276">IF(O209&gt;=24,DATEVALUE("平成"&amp;O209&amp;"年"&amp;Q209&amp;"月"&amp;S209&amp;"日"),DATEVALUE("令和"&amp;O209&amp;"年"&amp;Q209&amp;"月"&amp;S209&amp;"日"))</f>
        <v>#VALUE!</v>
      </c>
      <c r="AT209" s="201" t="e">
        <f>VLOOKUP(AS209,リスト!$P$2:$Q$5,2,TRUE)</f>
        <v>#VALUE!</v>
      </c>
      <c r="AU209" s="178"/>
      <c r="AV209" s="291">
        <f t="shared" ref="AV209" si="277">IFERROR(ROUNDDOWN(AH209*AL209/100,0),0)</f>
        <v>0</v>
      </c>
    </row>
    <row r="210" spans="1:48" ht="13.8" customHeight="1">
      <c r="A210" s="288"/>
      <c r="B210" s="203"/>
      <c r="C210" s="163"/>
      <c r="D210" s="164"/>
      <c r="E210" s="164"/>
      <c r="F210" s="164"/>
      <c r="G210" s="164"/>
      <c r="H210" s="164"/>
      <c r="I210" s="165"/>
      <c r="J210" s="166"/>
      <c r="K210" s="164"/>
      <c r="L210" s="164"/>
      <c r="M210" s="164"/>
      <c r="N210" s="165"/>
      <c r="O210" s="10"/>
      <c r="P210" s="68" t="s">
        <v>15</v>
      </c>
      <c r="Q210" s="10"/>
      <c r="R210" s="16" t="s">
        <v>16</v>
      </c>
      <c r="S210" s="10"/>
      <c r="T210" s="207" t="s">
        <v>19</v>
      </c>
      <c r="U210" s="208"/>
      <c r="V210" s="182"/>
      <c r="W210" s="183"/>
      <c r="X210" s="183"/>
      <c r="Y210" s="184"/>
      <c r="Z210" s="182"/>
      <c r="AA210" s="183"/>
      <c r="AB210" s="183"/>
      <c r="AC210" s="184"/>
      <c r="AD210" s="182"/>
      <c r="AE210" s="183"/>
      <c r="AF210" s="183"/>
      <c r="AG210" s="184"/>
      <c r="AH210" s="188"/>
      <c r="AI210" s="189"/>
      <c r="AJ210" s="189"/>
      <c r="AK210" s="190"/>
      <c r="AL210" s="193"/>
      <c r="AM210" s="194"/>
      <c r="AN210" s="198"/>
      <c r="AO210" s="199"/>
      <c r="AP210" s="199"/>
      <c r="AQ210" s="200"/>
      <c r="AS210" s="65"/>
      <c r="AT210" s="201"/>
      <c r="AU210" s="178"/>
      <c r="AV210" s="291"/>
    </row>
    <row r="211" spans="1:48" ht="13.8" customHeight="1">
      <c r="A211" s="287" t="s">
        <v>144</v>
      </c>
      <c r="B211" s="202"/>
      <c r="C211" s="159"/>
      <c r="D211" s="160"/>
      <c r="E211" s="160"/>
      <c r="F211" s="160"/>
      <c r="G211" s="160"/>
      <c r="H211" s="160"/>
      <c r="I211" s="161"/>
      <c r="J211" s="162"/>
      <c r="K211" s="160"/>
      <c r="L211" s="160"/>
      <c r="M211" s="160"/>
      <c r="N211" s="161"/>
      <c r="O211" s="9"/>
      <c r="P211" s="14" t="s">
        <v>15</v>
      </c>
      <c r="Q211" s="9"/>
      <c r="R211" s="14" t="s">
        <v>16</v>
      </c>
      <c r="S211" s="9"/>
      <c r="T211" s="209" t="s">
        <v>17</v>
      </c>
      <c r="U211" s="210"/>
      <c r="V211" s="179"/>
      <c r="W211" s="180"/>
      <c r="X211" s="180"/>
      <c r="Y211" s="181"/>
      <c r="Z211" s="179"/>
      <c r="AA211" s="180"/>
      <c r="AB211" s="180"/>
      <c r="AC211" s="181"/>
      <c r="AD211" s="179"/>
      <c r="AE211" s="180"/>
      <c r="AF211" s="180"/>
      <c r="AG211" s="181"/>
      <c r="AH211" s="185">
        <f>IFERROR(IF(AT211="②",ROUNDDOWN((V211+Z211-AD211)*105/108,0),V211+Z211-AD211),0)</f>
        <v>0</v>
      </c>
      <c r="AI211" s="186"/>
      <c r="AJ211" s="186"/>
      <c r="AK211" s="187"/>
      <c r="AL211" s="191" t="str">
        <f>IFERROR(INDEX(リスト!$E$2:$H$10,MATCH(B211,リスト!$D$2:$D$10,0),MATCH(AS211,リスト!$E$1:$H$1,1)),"")</f>
        <v/>
      </c>
      <c r="AM211" s="192"/>
      <c r="AN211" s="195">
        <f>IFERROR(IF(A211="〇",AU211,AV211),"")</f>
        <v>0</v>
      </c>
      <c r="AO211" s="196"/>
      <c r="AP211" s="196"/>
      <c r="AQ211" s="197"/>
      <c r="AS211" s="65" t="e">
        <f t="shared" ref="AS211" si="278">IF(O211&gt;=24,DATEVALUE("平成"&amp;O211&amp;"年"&amp;Q211&amp;"月"&amp;S211&amp;"日"),DATEVALUE("令和"&amp;O211&amp;"年"&amp;Q211&amp;"月"&amp;S211&amp;"日"))</f>
        <v>#VALUE!</v>
      </c>
      <c r="AT211" s="201" t="e">
        <f>VLOOKUP(AS211,リスト!$P$2:$Q$5,2,TRUE)</f>
        <v>#VALUE!</v>
      </c>
      <c r="AU211" s="178"/>
      <c r="AV211" s="291">
        <f t="shared" ref="AV211" si="279">IFERROR(ROUNDDOWN(AH211*AL211/100,0),0)</f>
        <v>0</v>
      </c>
    </row>
    <row r="212" spans="1:48" ht="13.8" customHeight="1">
      <c r="A212" s="288"/>
      <c r="B212" s="203"/>
      <c r="C212" s="163"/>
      <c r="D212" s="164"/>
      <c r="E212" s="164"/>
      <c r="F212" s="164"/>
      <c r="G212" s="164"/>
      <c r="H212" s="164"/>
      <c r="I212" s="165"/>
      <c r="J212" s="166"/>
      <c r="K212" s="164"/>
      <c r="L212" s="164"/>
      <c r="M212" s="164"/>
      <c r="N212" s="165"/>
      <c r="O212" s="11"/>
      <c r="P212" s="68" t="s">
        <v>15</v>
      </c>
      <c r="Q212" s="12"/>
      <c r="R212" s="16" t="s">
        <v>16</v>
      </c>
      <c r="S212" s="12"/>
      <c r="T212" s="207" t="s">
        <v>19</v>
      </c>
      <c r="U212" s="294"/>
      <c r="V212" s="182"/>
      <c r="W212" s="183"/>
      <c r="X212" s="183"/>
      <c r="Y212" s="184"/>
      <c r="Z212" s="182"/>
      <c r="AA212" s="183"/>
      <c r="AB212" s="183"/>
      <c r="AC212" s="184"/>
      <c r="AD212" s="182"/>
      <c r="AE212" s="183"/>
      <c r="AF212" s="183"/>
      <c r="AG212" s="184"/>
      <c r="AH212" s="188"/>
      <c r="AI212" s="189"/>
      <c r="AJ212" s="189"/>
      <c r="AK212" s="190"/>
      <c r="AL212" s="193"/>
      <c r="AM212" s="194"/>
      <c r="AN212" s="198"/>
      <c r="AO212" s="199"/>
      <c r="AP212" s="199"/>
      <c r="AQ212" s="200"/>
      <c r="AS212" s="65"/>
      <c r="AT212" s="201"/>
      <c r="AU212" s="178"/>
      <c r="AV212" s="291"/>
    </row>
  </sheetData>
  <sheetProtection sheet="1" selectLockedCells="1"/>
  <mergeCells count="1670">
    <mergeCell ref="U18:W19"/>
    <mergeCell ref="F4:J4"/>
    <mergeCell ref="E11:L11"/>
    <mergeCell ref="T121:U121"/>
    <mergeCell ref="T134:U134"/>
    <mergeCell ref="T133:U133"/>
    <mergeCell ref="T132:U132"/>
    <mergeCell ref="T131:U131"/>
    <mergeCell ref="T162:U162"/>
    <mergeCell ref="T161:U161"/>
    <mergeCell ref="T168:U168"/>
    <mergeCell ref="T167:U167"/>
    <mergeCell ref="T166:U166"/>
    <mergeCell ref="T128:U128"/>
    <mergeCell ref="T127:U127"/>
    <mergeCell ref="T140:U140"/>
    <mergeCell ref="T139:U139"/>
    <mergeCell ref="T138:U138"/>
    <mergeCell ref="T137:U137"/>
    <mergeCell ref="T136:U136"/>
    <mergeCell ref="T135:U135"/>
    <mergeCell ref="T130:U130"/>
    <mergeCell ref="T129:U129"/>
    <mergeCell ref="T125:U125"/>
    <mergeCell ref="T124:U124"/>
    <mergeCell ref="T123:U123"/>
    <mergeCell ref="T122:U122"/>
    <mergeCell ref="T126:U126"/>
    <mergeCell ref="T165:U165"/>
    <mergeCell ref="T164:U164"/>
    <mergeCell ref="T156:U156"/>
    <mergeCell ref="T151:U151"/>
    <mergeCell ref="T212:U212"/>
    <mergeCell ref="T211:U211"/>
    <mergeCell ref="T194:U194"/>
    <mergeCell ref="T193:U193"/>
    <mergeCell ref="T198:U198"/>
    <mergeCell ref="T210:U210"/>
    <mergeCell ref="T209:U209"/>
    <mergeCell ref="T208:U208"/>
    <mergeCell ref="T207:U207"/>
    <mergeCell ref="T206:U206"/>
    <mergeCell ref="T205:U205"/>
    <mergeCell ref="T204:U204"/>
    <mergeCell ref="T203:U203"/>
    <mergeCell ref="T202:U202"/>
    <mergeCell ref="T195:U195"/>
    <mergeCell ref="T201:U201"/>
    <mergeCell ref="T200:U200"/>
    <mergeCell ref="T199:U199"/>
    <mergeCell ref="T197:U197"/>
    <mergeCell ref="T196:U196"/>
    <mergeCell ref="T172:U172"/>
    <mergeCell ref="T171:U171"/>
    <mergeCell ref="T170:U170"/>
    <mergeCell ref="T186:U186"/>
    <mergeCell ref="T174:U174"/>
    <mergeCell ref="T182:U182"/>
    <mergeCell ref="T192:U192"/>
    <mergeCell ref="T191:U191"/>
    <mergeCell ref="T187:U187"/>
    <mergeCell ref="T185:U185"/>
    <mergeCell ref="T163:U163"/>
    <mergeCell ref="T180:U180"/>
    <mergeCell ref="T179:U179"/>
    <mergeCell ref="T178:U178"/>
    <mergeCell ref="T103:U103"/>
    <mergeCell ref="T102:U102"/>
    <mergeCell ref="T101:U101"/>
    <mergeCell ref="T120:U120"/>
    <mergeCell ref="T119:U119"/>
    <mergeCell ref="T117:U117"/>
    <mergeCell ref="T118:U118"/>
    <mergeCell ref="T116:U116"/>
    <mergeCell ref="T115:U115"/>
    <mergeCell ref="T114:U114"/>
    <mergeCell ref="T177:U177"/>
    <mergeCell ref="T176:U176"/>
    <mergeCell ref="T175:U175"/>
    <mergeCell ref="T150:U150"/>
    <mergeCell ref="T149:U149"/>
    <mergeCell ref="T181:U181"/>
    <mergeCell ref="T173:U173"/>
    <mergeCell ref="T51:U51"/>
    <mergeCell ref="T50:U50"/>
    <mergeCell ref="T100:U100"/>
    <mergeCell ref="T99:U99"/>
    <mergeCell ref="T98:U98"/>
    <mergeCell ref="T97:U97"/>
    <mergeCell ref="T95:U95"/>
    <mergeCell ref="T94:U94"/>
    <mergeCell ref="T93:U93"/>
    <mergeCell ref="T92:U92"/>
    <mergeCell ref="T91:U91"/>
    <mergeCell ref="T74:U74"/>
    <mergeCell ref="T73:U73"/>
    <mergeCell ref="T81:U81"/>
    <mergeCell ref="T80:U80"/>
    <mergeCell ref="T79:U79"/>
    <mergeCell ref="T78:U78"/>
    <mergeCell ref="T77:U77"/>
    <mergeCell ref="T76:U76"/>
    <mergeCell ref="T75:U75"/>
    <mergeCell ref="T82:U82"/>
    <mergeCell ref="T90:U90"/>
    <mergeCell ref="T96:U96"/>
    <mergeCell ref="T89:U89"/>
    <mergeCell ref="T88:U88"/>
    <mergeCell ref="T87:U87"/>
    <mergeCell ref="T86:U86"/>
    <mergeCell ref="T85:U85"/>
    <mergeCell ref="T84:U84"/>
    <mergeCell ref="T83:U83"/>
    <mergeCell ref="B25:B26"/>
    <mergeCell ref="B23:B24"/>
    <mergeCell ref="B31:B32"/>
    <mergeCell ref="B29:B30"/>
    <mergeCell ref="V29:Y30"/>
    <mergeCell ref="V33:Y34"/>
    <mergeCell ref="V41:Y42"/>
    <mergeCell ref="T27:U27"/>
    <mergeCell ref="T26:U26"/>
    <mergeCell ref="T25:U25"/>
    <mergeCell ref="T23:U23"/>
    <mergeCell ref="T24:U24"/>
    <mergeCell ref="T31:U31"/>
    <mergeCell ref="T30:U30"/>
    <mergeCell ref="T29:U29"/>
    <mergeCell ref="T28:U28"/>
    <mergeCell ref="T32:U32"/>
    <mergeCell ref="B39:B40"/>
    <mergeCell ref="B37:B38"/>
    <mergeCell ref="B35:B36"/>
    <mergeCell ref="B33:B34"/>
    <mergeCell ref="C32:I32"/>
    <mergeCell ref="J32:N32"/>
    <mergeCell ref="C33:I33"/>
    <mergeCell ref="J33:N33"/>
    <mergeCell ref="C34:I34"/>
    <mergeCell ref="J34:N34"/>
    <mergeCell ref="C35:I35"/>
    <mergeCell ref="J35:N35"/>
    <mergeCell ref="C36:I36"/>
    <mergeCell ref="C37:I37"/>
    <mergeCell ref="C23:I23"/>
    <mergeCell ref="C55:I55"/>
    <mergeCell ref="J55:N55"/>
    <mergeCell ref="C56:I56"/>
    <mergeCell ref="J56:N56"/>
    <mergeCell ref="C57:I57"/>
    <mergeCell ref="J57:N57"/>
    <mergeCell ref="C58:I58"/>
    <mergeCell ref="J58:N58"/>
    <mergeCell ref="B45:B46"/>
    <mergeCell ref="B43:B44"/>
    <mergeCell ref="B41:B42"/>
    <mergeCell ref="V43:Y44"/>
    <mergeCell ref="B51:B52"/>
    <mergeCell ref="B49:B50"/>
    <mergeCell ref="V51:Y52"/>
    <mergeCell ref="B47:B48"/>
    <mergeCell ref="V49:Y50"/>
    <mergeCell ref="C48:I48"/>
    <mergeCell ref="J48:N48"/>
    <mergeCell ref="C49:I49"/>
    <mergeCell ref="C51:I51"/>
    <mergeCell ref="J51:N51"/>
    <mergeCell ref="B55:B56"/>
    <mergeCell ref="B53:B54"/>
    <mergeCell ref="T49:U49"/>
    <mergeCell ref="T48:U48"/>
    <mergeCell ref="T46:U46"/>
    <mergeCell ref="T47:U47"/>
    <mergeCell ref="T56:U56"/>
    <mergeCell ref="T55:U55"/>
    <mergeCell ref="T54:U54"/>
    <mergeCell ref="T53:U53"/>
    <mergeCell ref="C63:I63"/>
    <mergeCell ref="J63:N63"/>
    <mergeCell ref="C64:I64"/>
    <mergeCell ref="J64:N64"/>
    <mergeCell ref="C65:I65"/>
    <mergeCell ref="J65:N65"/>
    <mergeCell ref="C66:I66"/>
    <mergeCell ref="V63:Y64"/>
    <mergeCell ref="B59:B60"/>
    <mergeCell ref="B57:B58"/>
    <mergeCell ref="V59:Y60"/>
    <mergeCell ref="V57:Y58"/>
    <mergeCell ref="C59:I59"/>
    <mergeCell ref="J59:N59"/>
    <mergeCell ref="C60:I60"/>
    <mergeCell ref="J60:N60"/>
    <mergeCell ref="C61:I61"/>
    <mergeCell ref="T65:U65"/>
    <mergeCell ref="T64:U64"/>
    <mergeCell ref="T63:U63"/>
    <mergeCell ref="T61:U61"/>
    <mergeCell ref="T66:U66"/>
    <mergeCell ref="T59:U59"/>
    <mergeCell ref="T58:U58"/>
    <mergeCell ref="T57:U57"/>
    <mergeCell ref="T60:U60"/>
    <mergeCell ref="T62:U62"/>
    <mergeCell ref="C24:I24"/>
    <mergeCell ref="J24:N24"/>
    <mergeCell ref="C25:I25"/>
    <mergeCell ref="J25:N25"/>
    <mergeCell ref="V61:Y62"/>
    <mergeCell ref="V45:Y46"/>
    <mergeCell ref="V47:Y48"/>
    <mergeCell ref="V23:Y24"/>
    <mergeCell ref="V25:Y26"/>
    <mergeCell ref="V27:Y28"/>
    <mergeCell ref="B71:B72"/>
    <mergeCell ref="B69:B70"/>
    <mergeCell ref="B67:B68"/>
    <mergeCell ref="V67:Y68"/>
    <mergeCell ref="V69:Y70"/>
    <mergeCell ref="V71:Y72"/>
    <mergeCell ref="B65:B66"/>
    <mergeCell ref="B63:B64"/>
    <mergeCell ref="V65:Y66"/>
    <mergeCell ref="B61:B62"/>
    <mergeCell ref="C52:I52"/>
    <mergeCell ref="J52:N52"/>
    <mergeCell ref="C53:I53"/>
    <mergeCell ref="J53:N53"/>
    <mergeCell ref="C54:I54"/>
    <mergeCell ref="J54:N54"/>
    <mergeCell ref="C26:I26"/>
    <mergeCell ref="J26:N26"/>
    <mergeCell ref="C27:I27"/>
    <mergeCell ref="J27:N27"/>
    <mergeCell ref="C28:I28"/>
    <mergeCell ref="C62:I62"/>
    <mergeCell ref="C29:I29"/>
    <mergeCell ref="J29:N29"/>
    <mergeCell ref="C30:I30"/>
    <mergeCell ref="J30:N30"/>
    <mergeCell ref="C31:I31"/>
    <mergeCell ref="J31:N31"/>
    <mergeCell ref="C39:I39"/>
    <mergeCell ref="J39:N39"/>
    <mergeCell ref="C40:I40"/>
    <mergeCell ref="J40:N40"/>
    <mergeCell ref="C41:I41"/>
    <mergeCell ref="J41:N41"/>
    <mergeCell ref="J49:N49"/>
    <mergeCell ref="C50:I50"/>
    <mergeCell ref="J50:N50"/>
    <mergeCell ref="C43:I43"/>
    <mergeCell ref="J43:N43"/>
    <mergeCell ref="C44:I44"/>
    <mergeCell ref="J44:N44"/>
    <mergeCell ref="C46:I46"/>
    <mergeCell ref="J46:N46"/>
    <mergeCell ref="C47:I47"/>
    <mergeCell ref="J47:N47"/>
    <mergeCell ref="J37:N37"/>
    <mergeCell ref="C38:I38"/>
    <mergeCell ref="J38:N38"/>
    <mergeCell ref="C45:I45"/>
    <mergeCell ref="J45:N45"/>
    <mergeCell ref="J42:N42"/>
    <mergeCell ref="J36:N36"/>
    <mergeCell ref="V103:Y104"/>
    <mergeCell ref="V101:Y102"/>
    <mergeCell ref="V107:Y108"/>
    <mergeCell ref="V105:Y106"/>
    <mergeCell ref="V111:Y112"/>
    <mergeCell ref="V109:Y110"/>
    <mergeCell ref="J66:N66"/>
    <mergeCell ref="C67:I67"/>
    <mergeCell ref="J67:N67"/>
    <mergeCell ref="C68:I68"/>
    <mergeCell ref="J68:N68"/>
    <mergeCell ref="C69:I69"/>
    <mergeCell ref="J69:N69"/>
    <mergeCell ref="C70:I70"/>
    <mergeCell ref="J70:N70"/>
    <mergeCell ref="C71:I71"/>
    <mergeCell ref="J71:N71"/>
    <mergeCell ref="C72:I72"/>
    <mergeCell ref="J72:N72"/>
    <mergeCell ref="T112:U112"/>
    <mergeCell ref="T111:U111"/>
    <mergeCell ref="T110:U110"/>
    <mergeCell ref="T109:U109"/>
    <mergeCell ref="T108:U108"/>
    <mergeCell ref="T107:U107"/>
    <mergeCell ref="T106:U106"/>
    <mergeCell ref="T105:U105"/>
    <mergeCell ref="T104:U104"/>
    <mergeCell ref="T72:U72"/>
    <mergeCell ref="T71:U71"/>
    <mergeCell ref="T70:U70"/>
    <mergeCell ref="T69:U69"/>
    <mergeCell ref="B99:B100"/>
    <mergeCell ref="B97:B98"/>
    <mergeCell ref="B103:B104"/>
    <mergeCell ref="B101:B102"/>
    <mergeCell ref="B107:B108"/>
    <mergeCell ref="B105:B106"/>
    <mergeCell ref="B111:B112"/>
    <mergeCell ref="B109:B110"/>
    <mergeCell ref="B75:B76"/>
    <mergeCell ref="B73:B74"/>
    <mergeCell ref="B79:B80"/>
    <mergeCell ref="B77:B78"/>
    <mergeCell ref="B83:B84"/>
    <mergeCell ref="B81:B82"/>
    <mergeCell ref="B87:B88"/>
    <mergeCell ref="B85:B86"/>
    <mergeCell ref="B91:B92"/>
    <mergeCell ref="B89:B90"/>
    <mergeCell ref="B95:B96"/>
    <mergeCell ref="B93:B94"/>
    <mergeCell ref="B27:B28"/>
    <mergeCell ref="E7:R7"/>
    <mergeCell ref="AC11:AD11"/>
    <mergeCell ref="AP3:AQ3"/>
    <mergeCell ref="AB2:AC2"/>
    <mergeCell ref="Y2:Z2"/>
    <mergeCell ref="V2:W2"/>
    <mergeCell ref="AV207:AV208"/>
    <mergeCell ref="AV209:AV210"/>
    <mergeCell ref="AV211:AV212"/>
    <mergeCell ref="AV173:AV174"/>
    <mergeCell ref="AV175:AV176"/>
    <mergeCell ref="AV177:AV178"/>
    <mergeCell ref="AV179:AV180"/>
    <mergeCell ref="AV181:AV182"/>
    <mergeCell ref="AV183:AV184"/>
    <mergeCell ref="AV185:AV186"/>
    <mergeCell ref="AV187:AV188"/>
    <mergeCell ref="AV189:AV190"/>
    <mergeCell ref="AV191:AV192"/>
    <mergeCell ref="AV193:AV194"/>
    <mergeCell ref="AV195:AV196"/>
    <mergeCell ref="AV197:AV198"/>
    <mergeCell ref="AV199:AV200"/>
    <mergeCell ref="AV201:AV202"/>
    <mergeCell ref="AV203:AV204"/>
    <mergeCell ref="AV205:AV206"/>
    <mergeCell ref="AV139:AV140"/>
    <mergeCell ref="AV141:AV142"/>
    <mergeCell ref="AV143:AV144"/>
    <mergeCell ref="AV145:AV146"/>
    <mergeCell ref="AV147:AV148"/>
    <mergeCell ref="AV149:AV150"/>
    <mergeCell ref="AV151:AV152"/>
    <mergeCell ref="AV153:AV154"/>
    <mergeCell ref="AV155:AV156"/>
    <mergeCell ref="AV157:AV158"/>
    <mergeCell ref="AV159:AV160"/>
    <mergeCell ref="AV161:AV162"/>
    <mergeCell ref="AV163:AV164"/>
    <mergeCell ref="AV165:AV166"/>
    <mergeCell ref="AV167:AV168"/>
    <mergeCell ref="AV169:AV170"/>
    <mergeCell ref="AV171:AV172"/>
    <mergeCell ref="AV105:AV106"/>
    <mergeCell ref="AV107:AV108"/>
    <mergeCell ref="AV109:AV110"/>
    <mergeCell ref="AV111:AV112"/>
    <mergeCell ref="AV113:AV114"/>
    <mergeCell ref="AV115:AV116"/>
    <mergeCell ref="AV117:AV118"/>
    <mergeCell ref="AV119:AV120"/>
    <mergeCell ref="AV121:AV122"/>
    <mergeCell ref="AV123:AV124"/>
    <mergeCell ref="AV125:AV126"/>
    <mergeCell ref="AV127:AV128"/>
    <mergeCell ref="AV129:AV130"/>
    <mergeCell ref="AV131:AV132"/>
    <mergeCell ref="AV133:AV134"/>
    <mergeCell ref="AV135:AV136"/>
    <mergeCell ref="AV137:AV138"/>
    <mergeCell ref="AV71:AV72"/>
    <mergeCell ref="AV73:AV74"/>
    <mergeCell ref="AV75:AV76"/>
    <mergeCell ref="AV77:AV78"/>
    <mergeCell ref="AV79:AV80"/>
    <mergeCell ref="AV81:AV82"/>
    <mergeCell ref="AV83:AV84"/>
    <mergeCell ref="AV85:AV86"/>
    <mergeCell ref="AV87:AV88"/>
    <mergeCell ref="AV89:AV90"/>
    <mergeCell ref="AV91:AV92"/>
    <mergeCell ref="AV93:AV94"/>
    <mergeCell ref="AV95:AV96"/>
    <mergeCell ref="AV97:AV98"/>
    <mergeCell ref="AV99:AV100"/>
    <mergeCell ref="AV101:AV102"/>
    <mergeCell ref="AV103:AV104"/>
    <mergeCell ref="AU195:AU196"/>
    <mergeCell ref="AU197:AU198"/>
    <mergeCell ref="AU199:AU200"/>
    <mergeCell ref="AU201:AU202"/>
    <mergeCell ref="AU203:AU204"/>
    <mergeCell ref="AU205:AU206"/>
    <mergeCell ref="AU207:AU208"/>
    <mergeCell ref="AU209:AU210"/>
    <mergeCell ref="AU211:AU212"/>
    <mergeCell ref="AV25:AV26"/>
    <mergeCell ref="AV27:AV28"/>
    <mergeCell ref="AV29:AV30"/>
    <mergeCell ref="AV31:AV32"/>
    <mergeCell ref="AV33:AV34"/>
    <mergeCell ref="AV35:AV36"/>
    <mergeCell ref="AV37:AV38"/>
    <mergeCell ref="AV39:AV40"/>
    <mergeCell ref="AV41:AV42"/>
    <mergeCell ref="AV43:AV44"/>
    <mergeCell ref="AV45:AV46"/>
    <mergeCell ref="AV47:AV48"/>
    <mergeCell ref="AV49:AV50"/>
    <mergeCell ref="AV51:AV52"/>
    <mergeCell ref="AV53:AV54"/>
    <mergeCell ref="AV55:AV56"/>
    <mergeCell ref="AV57:AV58"/>
    <mergeCell ref="AV59:AV60"/>
    <mergeCell ref="AV61:AV62"/>
    <mergeCell ref="AV63:AV64"/>
    <mergeCell ref="AV65:AV66"/>
    <mergeCell ref="AV67:AV68"/>
    <mergeCell ref="AV69:AV70"/>
    <mergeCell ref="AU161:AU162"/>
    <mergeCell ref="AU163:AU164"/>
    <mergeCell ref="AU165:AU166"/>
    <mergeCell ref="AU167:AU168"/>
    <mergeCell ref="AU169:AU170"/>
    <mergeCell ref="AU171:AU172"/>
    <mergeCell ref="AU173:AU174"/>
    <mergeCell ref="AU175:AU176"/>
    <mergeCell ref="AU177:AU178"/>
    <mergeCell ref="AU179:AU180"/>
    <mergeCell ref="AU181:AU182"/>
    <mergeCell ref="AU183:AU184"/>
    <mergeCell ref="AU185:AU186"/>
    <mergeCell ref="AU187:AU188"/>
    <mergeCell ref="AU189:AU190"/>
    <mergeCell ref="AU191:AU192"/>
    <mergeCell ref="AU193:AU194"/>
    <mergeCell ref="AU127:AU128"/>
    <mergeCell ref="AU129:AU130"/>
    <mergeCell ref="AU131:AU132"/>
    <mergeCell ref="AU133:AU134"/>
    <mergeCell ref="AU135:AU136"/>
    <mergeCell ref="AU137:AU138"/>
    <mergeCell ref="AU139:AU140"/>
    <mergeCell ref="AU141:AU142"/>
    <mergeCell ref="AU143:AU144"/>
    <mergeCell ref="AU145:AU146"/>
    <mergeCell ref="AU147:AU148"/>
    <mergeCell ref="AU149:AU150"/>
    <mergeCell ref="AU151:AU152"/>
    <mergeCell ref="AU153:AU154"/>
    <mergeCell ref="AU155:AU156"/>
    <mergeCell ref="AU157:AU158"/>
    <mergeCell ref="AU159:AU160"/>
    <mergeCell ref="AU93:AU94"/>
    <mergeCell ref="AU95:AU96"/>
    <mergeCell ref="AU97:AU98"/>
    <mergeCell ref="AU99:AU100"/>
    <mergeCell ref="AU101:AU102"/>
    <mergeCell ref="AU103:AU104"/>
    <mergeCell ref="AU105:AU106"/>
    <mergeCell ref="AU107:AU108"/>
    <mergeCell ref="AU109:AU110"/>
    <mergeCell ref="AU111:AU112"/>
    <mergeCell ref="AU113:AU114"/>
    <mergeCell ref="AU115:AU116"/>
    <mergeCell ref="AU117:AU118"/>
    <mergeCell ref="AU119:AU120"/>
    <mergeCell ref="AU121:AU122"/>
    <mergeCell ref="AU123:AU124"/>
    <mergeCell ref="AU125:AU126"/>
    <mergeCell ref="AU59:AU60"/>
    <mergeCell ref="AU61:AU62"/>
    <mergeCell ref="AU63:AU64"/>
    <mergeCell ref="AU65:AU66"/>
    <mergeCell ref="AU67:AU68"/>
    <mergeCell ref="AU69:AU70"/>
    <mergeCell ref="AU71:AU72"/>
    <mergeCell ref="AU73:AU74"/>
    <mergeCell ref="AU75:AU76"/>
    <mergeCell ref="AU77:AU78"/>
    <mergeCell ref="AU79:AU80"/>
    <mergeCell ref="AU81:AU82"/>
    <mergeCell ref="AU83:AU84"/>
    <mergeCell ref="AU85:AU86"/>
    <mergeCell ref="AU87:AU88"/>
    <mergeCell ref="AU89:AU90"/>
    <mergeCell ref="AU91:AU92"/>
    <mergeCell ref="AU20:AU22"/>
    <mergeCell ref="AV20:AV22"/>
    <mergeCell ref="AV23:AV24"/>
    <mergeCell ref="AU23:AU24"/>
    <mergeCell ref="AU29:AU30"/>
    <mergeCell ref="AU31:AU32"/>
    <mergeCell ref="AU33:AU34"/>
    <mergeCell ref="AU35:AU36"/>
    <mergeCell ref="AU43:AU44"/>
    <mergeCell ref="AU45:AU46"/>
    <mergeCell ref="AU47:AU48"/>
    <mergeCell ref="AU49:AU50"/>
    <mergeCell ref="AU51:AU52"/>
    <mergeCell ref="AU53:AU54"/>
    <mergeCell ref="AU55:AU56"/>
    <mergeCell ref="AU57:AU58"/>
    <mergeCell ref="A193:A194"/>
    <mergeCell ref="A135:A136"/>
    <mergeCell ref="A137:A138"/>
    <mergeCell ref="A139:A140"/>
    <mergeCell ref="A141:A142"/>
    <mergeCell ref="A143:A144"/>
    <mergeCell ref="A145:A146"/>
    <mergeCell ref="A147:A148"/>
    <mergeCell ref="A149:A150"/>
    <mergeCell ref="A151:A152"/>
    <mergeCell ref="A153:A154"/>
    <mergeCell ref="A155:A156"/>
    <mergeCell ref="A157:A158"/>
    <mergeCell ref="A91:A92"/>
    <mergeCell ref="A93:A94"/>
    <mergeCell ref="A95:A96"/>
    <mergeCell ref="A195:A196"/>
    <mergeCell ref="A197:A198"/>
    <mergeCell ref="A199:A200"/>
    <mergeCell ref="A201:A202"/>
    <mergeCell ref="A203:A204"/>
    <mergeCell ref="A205:A206"/>
    <mergeCell ref="A207:A208"/>
    <mergeCell ref="A209:A210"/>
    <mergeCell ref="A211:A212"/>
    <mergeCell ref="A20:A22"/>
    <mergeCell ref="A159:A160"/>
    <mergeCell ref="A161:A162"/>
    <mergeCell ref="A163:A164"/>
    <mergeCell ref="A165:A166"/>
    <mergeCell ref="A167:A168"/>
    <mergeCell ref="A169:A170"/>
    <mergeCell ref="A171:A172"/>
    <mergeCell ref="A173:A174"/>
    <mergeCell ref="A175:A176"/>
    <mergeCell ref="A177:A178"/>
    <mergeCell ref="A179:A180"/>
    <mergeCell ref="A181:A182"/>
    <mergeCell ref="A183:A184"/>
    <mergeCell ref="A185:A186"/>
    <mergeCell ref="A187:A188"/>
    <mergeCell ref="A189:A190"/>
    <mergeCell ref="A191:A192"/>
    <mergeCell ref="A125:A126"/>
    <mergeCell ref="A127:A128"/>
    <mergeCell ref="A129:A130"/>
    <mergeCell ref="A131:A132"/>
    <mergeCell ref="A133:A134"/>
    <mergeCell ref="A97:A98"/>
    <mergeCell ref="A99:A100"/>
    <mergeCell ref="A101:A102"/>
    <mergeCell ref="A103:A104"/>
    <mergeCell ref="A105:A106"/>
    <mergeCell ref="A107:A108"/>
    <mergeCell ref="A109:A110"/>
    <mergeCell ref="A111:A112"/>
    <mergeCell ref="A113:A114"/>
    <mergeCell ref="A115:A116"/>
    <mergeCell ref="A117:A118"/>
    <mergeCell ref="A119:A120"/>
    <mergeCell ref="A121:A122"/>
    <mergeCell ref="A123:A124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T193:AT194"/>
    <mergeCell ref="AT195:AT196"/>
    <mergeCell ref="AT197:AT198"/>
    <mergeCell ref="AT199:AT200"/>
    <mergeCell ref="AT201:AT202"/>
    <mergeCell ref="AT203:AT204"/>
    <mergeCell ref="AT205:AT206"/>
    <mergeCell ref="AT207:AT208"/>
    <mergeCell ref="AT209:AT210"/>
    <mergeCell ref="AT211:AT212"/>
    <mergeCell ref="AT20:AT22"/>
    <mergeCell ref="AT159:AT160"/>
    <mergeCell ref="AT161:AT162"/>
    <mergeCell ref="AT163:AT164"/>
    <mergeCell ref="AT165:AT166"/>
    <mergeCell ref="AT167:AT168"/>
    <mergeCell ref="AT169:AT170"/>
    <mergeCell ref="AT171:AT172"/>
    <mergeCell ref="AT173:AT174"/>
    <mergeCell ref="AT175:AT176"/>
    <mergeCell ref="AT177:AT178"/>
    <mergeCell ref="AT179:AT180"/>
    <mergeCell ref="AT181:AT182"/>
    <mergeCell ref="AT183:AT184"/>
    <mergeCell ref="AT185:AT186"/>
    <mergeCell ref="AT187:AT188"/>
    <mergeCell ref="AT189:AT190"/>
    <mergeCell ref="AT191:AT192"/>
    <mergeCell ref="AT125:AT126"/>
    <mergeCell ref="AT127:AT128"/>
    <mergeCell ref="AT129:AT130"/>
    <mergeCell ref="AT131:AT132"/>
    <mergeCell ref="AT153:AT154"/>
    <mergeCell ref="AT155:AT156"/>
    <mergeCell ref="AT157:AT158"/>
    <mergeCell ref="AT91:AT92"/>
    <mergeCell ref="AT93:AT94"/>
    <mergeCell ref="AT95:AT96"/>
    <mergeCell ref="AT97:AT98"/>
    <mergeCell ref="AT99:AT100"/>
    <mergeCell ref="AT101:AT102"/>
    <mergeCell ref="AT103:AT104"/>
    <mergeCell ref="AT105:AT106"/>
    <mergeCell ref="AT107:AT108"/>
    <mergeCell ref="AT109:AT110"/>
    <mergeCell ref="AT111:AT112"/>
    <mergeCell ref="AT113:AT114"/>
    <mergeCell ref="AT115:AT116"/>
    <mergeCell ref="AT117:AT118"/>
    <mergeCell ref="AT119:AT120"/>
    <mergeCell ref="AT121:AT122"/>
    <mergeCell ref="AT123:AT124"/>
    <mergeCell ref="AT77:AT78"/>
    <mergeCell ref="AT79:AT80"/>
    <mergeCell ref="AT81:AT82"/>
    <mergeCell ref="AT83:AT84"/>
    <mergeCell ref="AT85:AT86"/>
    <mergeCell ref="AT87:AT88"/>
    <mergeCell ref="AT89:AT90"/>
    <mergeCell ref="AT133:AT134"/>
    <mergeCell ref="AT135:AT136"/>
    <mergeCell ref="AT137:AT138"/>
    <mergeCell ref="AT139:AT140"/>
    <mergeCell ref="AT141:AT142"/>
    <mergeCell ref="AT143:AT144"/>
    <mergeCell ref="AT145:AT146"/>
    <mergeCell ref="AT147:AT148"/>
    <mergeCell ref="AT149:AT150"/>
    <mergeCell ref="AT151:AT152"/>
    <mergeCell ref="AT75:AT76"/>
    <mergeCell ref="AD49:AG50"/>
    <mergeCell ref="AH49:AK50"/>
    <mergeCell ref="AL49:AM50"/>
    <mergeCell ref="AN49:AQ50"/>
    <mergeCell ref="AD51:AG52"/>
    <mergeCell ref="AH51:AK52"/>
    <mergeCell ref="AL51:AM52"/>
    <mergeCell ref="AN51:AQ52"/>
    <mergeCell ref="Z53:AC54"/>
    <mergeCell ref="AD53:AG54"/>
    <mergeCell ref="AH53:AK54"/>
    <mergeCell ref="AL53:AM54"/>
    <mergeCell ref="AN53:AQ54"/>
    <mergeCell ref="Z55:AC56"/>
    <mergeCell ref="AD55:AG56"/>
    <mergeCell ref="Z49:AC50"/>
    <mergeCell ref="AT53:AT54"/>
    <mergeCell ref="AT55:AT56"/>
    <mergeCell ref="AT57:AT58"/>
    <mergeCell ref="AT59:AT60"/>
    <mergeCell ref="AL67:AM68"/>
    <mergeCell ref="AN67:AQ68"/>
    <mergeCell ref="Z69:AC70"/>
    <mergeCell ref="AD69:AG70"/>
    <mergeCell ref="AH69:AK70"/>
    <mergeCell ref="AL69:AM70"/>
    <mergeCell ref="AN69:AQ70"/>
    <mergeCell ref="Z71:AC72"/>
    <mergeCell ref="AN55:AQ56"/>
    <mergeCell ref="AN57:AQ58"/>
    <mergeCell ref="Z65:AC66"/>
    <mergeCell ref="M17:N17"/>
    <mergeCell ref="AN45:AQ46"/>
    <mergeCell ref="AN47:AQ48"/>
    <mergeCell ref="V37:Y38"/>
    <mergeCell ref="V39:Y40"/>
    <mergeCell ref="V35:Y36"/>
    <mergeCell ref="AD45:AG46"/>
    <mergeCell ref="AH45:AK46"/>
    <mergeCell ref="AL45:AM46"/>
    <mergeCell ref="Z47:AC48"/>
    <mergeCell ref="AD47:AG48"/>
    <mergeCell ref="AH47:AK48"/>
    <mergeCell ref="AL47:AM48"/>
    <mergeCell ref="AS20:AS22"/>
    <mergeCell ref="C42:I42"/>
    <mergeCell ref="AN39:AQ40"/>
    <mergeCell ref="Z41:AC42"/>
    <mergeCell ref="AD41:AG42"/>
    <mergeCell ref="AH41:AK42"/>
    <mergeCell ref="J17:K17"/>
    <mergeCell ref="AL29:AM30"/>
    <mergeCell ref="AN29:AQ30"/>
    <mergeCell ref="AH39:AK40"/>
    <mergeCell ref="AH33:AK34"/>
    <mergeCell ref="AH21:AJ22"/>
    <mergeCell ref="Z29:AC30"/>
    <mergeCell ref="AD29:AG30"/>
    <mergeCell ref="AH29:AK30"/>
    <mergeCell ref="Z23:AC24"/>
    <mergeCell ref="AD23:AG24"/>
    <mergeCell ref="AH23:AK24"/>
    <mergeCell ref="T33:U33"/>
    <mergeCell ref="C78:I78"/>
    <mergeCell ref="J78:N78"/>
    <mergeCell ref="C79:I79"/>
    <mergeCell ref="J79:N79"/>
    <mergeCell ref="C80:I80"/>
    <mergeCell ref="AT43:AT44"/>
    <mergeCell ref="AT45:AT46"/>
    <mergeCell ref="AT47:AT48"/>
    <mergeCell ref="AT49:AT50"/>
    <mergeCell ref="AT51:AT52"/>
    <mergeCell ref="T37:U37"/>
    <mergeCell ref="T36:U36"/>
    <mergeCell ref="T35:U35"/>
    <mergeCell ref="T34:U34"/>
    <mergeCell ref="V21:X22"/>
    <mergeCell ref="Z21:AB22"/>
    <mergeCell ref="AD21:AF22"/>
    <mergeCell ref="AT61:AT62"/>
    <mergeCell ref="AT63:AT64"/>
    <mergeCell ref="AT65:AT66"/>
    <mergeCell ref="AT67:AT68"/>
    <mergeCell ref="AT69:AT70"/>
    <mergeCell ref="AT71:AT72"/>
    <mergeCell ref="AT73:AT74"/>
    <mergeCell ref="Z51:AC52"/>
    <mergeCell ref="AT23:AT24"/>
    <mergeCell ref="AT25:AT26"/>
    <mergeCell ref="AT27:AT28"/>
    <mergeCell ref="AT29:AT30"/>
    <mergeCell ref="AT31:AT32"/>
    <mergeCell ref="AT33:AT34"/>
    <mergeCell ref="J61:N61"/>
    <mergeCell ref="AD33:AG34"/>
    <mergeCell ref="J18:J19"/>
    <mergeCell ref="K18:K19"/>
    <mergeCell ref="L18:L19"/>
    <mergeCell ref="M18:M19"/>
    <mergeCell ref="N18:N19"/>
    <mergeCell ref="O18:O19"/>
    <mergeCell ref="AL73:AM74"/>
    <mergeCell ref="AN73:AQ74"/>
    <mergeCell ref="Z67:AC68"/>
    <mergeCell ref="AD67:AG68"/>
    <mergeCell ref="AH67:AK68"/>
    <mergeCell ref="AL41:AM42"/>
    <mergeCell ref="AN41:AQ42"/>
    <mergeCell ref="V95:Y96"/>
    <mergeCell ref="V93:Y94"/>
    <mergeCell ref="V99:Y100"/>
    <mergeCell ref="V97:Y98"/>
    <mergeCell ref="T38:U38"/>
    <mergeCell ref="T68:U68"/>
    <mergeCell ref="T67:U67"/>
    <mergeCell ref="T40:U40"/>
    <mergeCell ref="J28:N28"/>
    <mergeCell ref="J23:N23"/>
    <mergeCell ref="J62:N62"/>
    <mergeCell ref="T39:U39"/>
    <mergeCell ref="T45:U45"/>
    <mergeCell ref="T44:U44"/>
    <mergeCell ref="T43:U43"/>
    <mergeCell ref="T42:U42"/>
    <mergeCell ref="T41:U41"/>
    <mergeCell ref="T52:U52"/>
    <mergeCell ref="E9:R9"/>
    <mergeCell ref="P18:P19"/>
    <mergeCell ref="Q18:Q19"/>
    <mergeCell ref="E5:R5"/>
    <mergeCell ref="AC4:AD4"/>
    <mergeCell ref="AC9:AD9"/>
    <mergeCell ref="AB17:AC17"/>
    <mergeCell ref="AL5:AN5"/>
    <mergeCell ref="AL31:AM32"/>
    <mergeCell ref="AN31:AQ32"/>
    <mergeCell ref="AN21:AQ21"/>
    <mergeCell ref="AN22:AQ22"/>
    <mergeCell ref="J20:N22"/>
    <mergeCell ref="O20:U22"/>
    <mergeCell ref="Y20:AH20"/>
    <mergeCell ref="AN20:AQ20"/>
    <mergeCell ref="AL21:AM22"/>
    <mergeCell ref="AL23:AM24"/>
    <mergeCell ref="V31:Y32"/>
    <mergeCell ref="C20:H22"/>
    <mergeCell ref="AN23:AQ24"/>
    <mergeCell ref="AL11:AP13"/>
    <mergeCell ref="AO17:AP17"/>
    <mergeCell ref="AL15:AP15"/>
    <mergeCell ref="E13:R13"/>
    <mergeCell ref="O17:T17"/>
    <mergeCell ref="U17:W17"/>
    <mergeCell ref="R18:R19"/>
    <mergeCell ref="S18:S19"/>
    <mergeCell ref="T18:T19"/>
    <mergeCell ref="H15:I15"/>
    <mergeCell ref="B17:I19"/>
    <mergeCell ref="J80:N80"/>
    <mergeCell ref="C81:I81"/>
    <mergeCell ref="J81:N81"/>
    <mergeCell ref="C82:I82"/>
    <mergeCell ref="J82:N82"/>
    <mergeCell ref="C90:I90"/>
    <mergeCell ref="J90:N90"/>
    <mergeCell ref="C83:I83"/>
    <mergeCell ref="J83:N83"/>
    <mergeCell ref="C84:I84"/>
    <mergeCell ref="J84:N84"/>
    <mergeCell ref="C85:I85"/>
    <mergeCell ref="J85:N85"/>
    <mergeCell ref="C86:I86"/>
    <mergeCell ref="J86:N86"/>
    <mergeCell ref="C87:I87"/>
    <mergeCell ref="J87:N87"/>
    <mergeCell ref="C88:I88"/>
    <mergeCell ref="J88:N88"/>
    <mergeCell ref="C89:I89"/>
    <mergeCell ref="J89:N89"/>
    <mergeCell ref="B211:B212"/>
    <mergeCell ref="B193:B194"/>
    <mergeCell ref="B197:B198"/>
    <mergeCell ref="B209:B210"/>
    <mergeCell ref="B207:B208"/>
    <mergeCell ref="B205:B206"/>
    <mergeCell ref="B203:B204"/>
    <mergeCell ref="B195:B196"/>
    <mergeCell ref="B201:B202"/>
    <mergeCell ref="B199:B200"/>
    <mergeCell ref="C202:I202"/>
    <mergeCell ref="J202:N202"/>
    <mergeCell ref="C212:I212"/>
    <mergeCell ref="J212:N212"/>
    <mergeCell ref="C211:I211"/>
    <mergeCell ref="J211:N211"/>
    <mergeCell ref="C198:I198"/>
    <mergeCell ref="J198:N198"/>
    <mergeCell ref="C199:I199"/>
    <mergeCell ref="J200:N200"/>
    <mergeCell ref="C201:I201"/>
    <mergeCell ref="J201:N201"/>
    <mergeCell ref="C203:I203"/>
    <mergeCell ref="J203:N203"/>
    <mergeCell ref="C204:I204"/>
    <mergeCell ref="J204:N204"/>
    <mergeCell ref="C205:I205"/>
    <mergeCell ref="J205:N205"/>
    <mergeCell ref="C206:I206"/>
    <mergeCell ref="J206:N206"/>
    <mergeCell ref="C207:I207"/>
    <mergeCell ref="J207:N207"/>
    <mergeCell ref="C193:I193"/>
    <mergeCell ref="J193:N193"/>
    <mergeCell ref="Z187:AC188"/>
    <mergeCell ref="Z191:AC192"/>
    <mergeCell ref="B173:B174"/>
    <mergeCell ref="B171:B172"/>
    <mergeCell ref="B169:B170"/>
    <mergeCell ref="B191:B192"/>
    <mergeCell ref="B181:B182"/>
    <mergeCell ref="C170:I170"/>
    <mergeCell ref="J170:N170"/>
    <mergeCell ref="C171:I171"/>
    <mergeCell ref="J171:N171"/>
    <mergeCell ref="C172:I172"/>
    <mergeCell ref="J172:N172"/>
    <mergeCell ref="C173:I173"/>
    <mergeCell ref="J173:N173"/>
    <mergeCell ref="T184:U184"/>
    <mergeCell ref="T183:U183"/>
    <mergeCell ref="T190:U190"/>
    <mergeCell ref="T189:U189"/>
    <mergeCell ref="T188:U188"/>
    <mergeCell ref="B179:B180"/>
    <mergeCell ref="B177:B178"/>
    <mergeCell ref="B175:B176"/>
    <mergeCell ref="J175:N175"/>
    <mergeCell ref="C176:I176"/>
    <mergeCell ref="J176:N176"/>
    <mergeCell ref="T169:U169"/>
    <mergeCell ref="V173:Y174"/>
    <mergeCell ref="Z173:AC174"/>
    <mergeCell ref="V179:Y180"/>
    <mergeCell ref="AN187:AQ188"/>
    <mergeCell ref="V189:Y190"/>
    <mergeCell ref="Z189:AC190"/>
    <mergeCell ref="AD189:AG190"/>
    <mergeCell ref="AH189:AK190"/>
    <mergeCell ref="B185:B186"/>
    <mergeCell ref="B183:B184"/>
    <mergeCell ref="V185:Y186"/>
    <mergeCell ref="Z185:AC186"/>
    <mergeCell ref="AD185:AG186"/>
    <mergeCell ref="AH185:AK186"/>
    <mergeCell ref="AL185:AM186"/>
    <mergeCell ref="AN185:AQ186"/>
    <mergeCell ref="AL189:AM190"/>
    <mergeCell ref="AN189:AQ190"/>
    <mergeCell ref="C184:I184"/>
    <mergeCell ref="J184:N184"/>
    <mergeCell ref="C185:I185"/>
    <mergeCell ref="J185:N185"/>
    <mergeCell ref="C186:I186"/>
    <mergeCell ref="J186:N186"/>
    <mergeCell ref="B189:B190"/>
    <mergeCell ref="B187:B188"/>
    <mergeCell ref="V187:Y188"/>
    <mergeCell ref="C187:I187"/>
    <mergeCell ref="J187:N187"/>
    <mergeCell ref="C188:I188"/>
    <mergeCell ref="J188:N188"/>
    <mergeCell ref="C189:I189"/>
    <mergeCell ref="J189:N189"/>
    <mergeCell ref="C190:I190"/>
    <mergeCell ref="J190:N190"/>
    <mergeCell ref="B143:B144"/>
    <mergeCell ref="B141:B142"/>
    <mergeCell ref="B153:B154"/>
    <mergeCell ref="B151:B152"/>
    <mergeCell ref="B145:B146"/>
    <mergeCell ref="AH147:AK148"/>
    <mergeCell ref="AL147:AM148"/>
    <mergeCell ref="C149:I149"/>
    <mergeCell ref="J149:N149"/>
    <mergeCell ref="AD187:AG188"/>
    <mergeCell ref="AH187:AK188"/>
    <mergeCell ref="AL187:AM188"/>
    <mergeCell ref="T144:U144"/>
    <mergeCell ref="T143:U143"/>
    <mergeCell ref="T142:U142"/>
    <mergeCell ref="T141:U141"/>
    <mergeCell ref="T155:U155"/>
    <mergeCell ref="T154:U154"/>
    <mergeCell ref="T153:U153"/>
    <mergeCell ref="T152:U152"/>
    <mergeCell ref="T145:U145"/>
    <mergeCell ref="T148:U148"/>
    <mergeCell ref="T147:U147"/>
    <mergeCell ref="C150:I150"/>
    <mergeCell ref="J150:N150"/>
    <mergeCell ref="C152:I152"/>
    <mergeCell ref="J152:N152"/>
    <mergeCell ref="T146:U146"/>
    <mergeCell ref="T160:U160"/>
    <mergeCell ref="T159:U159"/>
    <mergeCell ref="T158:U158"/>
    <mergeCell ref="T157:U157"/>
    <mergeCell ref="B139:B140"/>
    <mergeCell ref="B137:B138"/>
    <mergeCell ref="B135:B136"/>
    <mergeCell ref="C140:I140"/>
    <mergeCell ref="C116:I116"/>
    <mergeCell ref="J116:N116"/>
    <mergeCell ref="C167:I167"/>
    <mergeCell ref="J167:N167"/>
    <mergeCell ref="C168:I168"/>
    <mergeCell ref="J168:N168"/>
    <mergeCell ref="J147:N147"/>
    <mergeCell ref="B129:B130"/>
    <mergeCell ref="C135:I135"/>
    <mergeCell ref="J135:N135"/>
    <mergeCell ref="C136:I136"/>
    <mergeCell ref="V145:Y146"/>
    <mergeCell ref="Z145:AC146"/>
    <mergeCell ref="C151:I151"/>
    <mergeCell ref="J151:N151"/>
    <mergeCell ref="B147:B148"/>
    <mergeCell ref="B125:B126"/>
    <mergeCell ref="B123:B124"/>
    <mergeCell ref="B121:B122"/>
    <mergeCell ref="J136:N136"/>
    <mergeCell ref="C131:I131"/>
    <mergeCell ref="J131:N131"/>
    <mergeCell ref="C132:I132"/>
    <mergeCell ref="J132:N132"/>
    <mergeCell ref="C133:I133"/>
    <mergeCell ref="Z129:AC130"/>
    <mergeCell ref="C124:I124"/>
    <mergeCell ref="J124:N124"/>
    <mergeCell ref="B115:B116"/>
    <mergeCell ref="C117:I117"/>
    <mergeCell ref="J117:N117"/>
    <mergeCell ref="C118:I118"/>
    <mergeCell ref="V117:Y118"/>
    <mergeCell ref="Z117:AC118"/>
    <mergeCell ref="AD117:AG118"/>
    <mergeCell ref="AH117:AK118"/>
    <mergeCell ref="AL117:AM118"/>
    <mergeCell ref="AN117:AQ118"/>
    <mergeCell ref="T113:U113"/>
    <mergeCell ref="B165:B166"/>
    <mergeCell ref="B133:B134"/>
    <mergeCell ref="B131:B132"/>
    <mergeCell ref="B161:B162"/>
    <mergeCell ref="B167:B168"/>
    <mergeCell ref="B159:B160"/>
    <mergeCell ref="B157:B158"/>
    <mergeCell ref="B149:B150"/>
    <mergeCell ref="B163:B164"/>
    <mergeCell ref="B155:B156"/>
    <mergeCell ref="C157:I157"/>
    <mergeCell ref="J157:N157"/>
    <mergeCell ref="B113:B114"/>
    <mergeCell ref="B119:B120"/>
    <mergeCell ref="B117:B118"/>
    <mergeCell ref="B127:B128"/>
    <mergeCell ref="C128:I128"/>
    <mergeCell ref="J128:N128"/>
    <mergeCell ref="C129:I129"/>
    <mergeCell ref="J129:N129"/>
    <mergeCell ref="C130:I130"/>
    <mergeCell ref="AH55:AK56"/>
    <mergeCell ref="AL55:AM56"/>
    <mergeCell ref="AD71:AG72"/>
    <mergeCell ref="AH71:AK72"/>
    <mergeCell ref="V83:Y84"/>
    <mergeCell ref="AL71:AM72"/>
    <mergeCell ref="Z81:AC82"/>
    <mergeCell ref="AD81:AG82"/>
    <mergeCell ref="AH81:AK82"/>
    <mergeCell ref="AL81:AM82"/>
    <mergeCell ref="Z45:AC46"/>
    <mergeCell ref="Z57:AC58"/>
    <mergeCell ref="AD57:AG58"/>
    <mergeCell ref="AH57:AK58"/>
    <mergeCell ref="AL57:AM58"/>
    <mergeCell ref="V53:Y54"/>
    <mergeCell ref="V55:Y56"/>
    <mergeCell ref="Z59:AC60"/>
    <mergeCell ref="AD59:AG60"/>
    <mergeCell ref="AH59:AK60"/>
    <mergeCell ref="AL59:AM60"/>
    <mergeCell ref="Z79:AC80"/>
    <mergeCell ref="AD79:AG80"/>
    <mergeCell ref="AH79:AK80"/>
    <mergeCell ref="AL79:AM80"/>
    <mergeCell ref="C91:I91"/>
    <mergeCell ref="J91:N91"/>
    <mergeCell ref="C92:I92"/>
    <mergeCell ref="J92:N92"/>
    <mergeCell ref="C93:I93"/>
    <mergeCell ref="AL27:AM28"/>
    <mergeCell ref="AN27:AQ28"/>
    <mergeCell ref="Z35:AC36"/>
    <mergeCell ref="AD43:AG44"/>
    <mergeCell ref="AH43:AK44"/>
    <mergeCell ref="AL43:AM44"/>
    <mergeCell ref="AN43:AQ44"/>
    <mergeCell ref="Z31:AC32"/>
    <mergeCell ref="AD31:AG32"/>
    <mergeCell ref="AH31:AK32"/>
    <mergeCell ref="Z43:AC44"/>
    <mergeCell ref="J130:N130"/>
    <mergeCell ref="J93:N93"/>
    <mergeCell ref="C94:I94"/>
    <mergeCell ref="J94:N94"/>
    <mergeCell ref="C95:I95"/>
    <mergeCell ref="J95:N95"/>
    <mergeCell ref="C96:I96"/>
    <mergeCell ref="J96:N96"/>
    <mergeCell ref="C106:I106"/>
    <mergeCell ref="J106:N106"/>
    <mergeCell ref="C97:I97"/>
    <mergeCell ref="J97:N97"/>
    <mergeCell ref="C98:I98"/>
    <mergeCell ref="J98:N98"/>
    <mergeCell ref="C99:I99"/>
    <mergeCell ref="J99:N99"/>
    <mergeCell ref="AN59:AQ60"/>
    <mergeCell ref="Z61:AC62"/>
    <mergeCell ref="AD61:AG62"/>
    <mergeCell ref="AH61:AK62"/>
    <mergeCell ref="AL61:AM62"/>
    <mergeCell ref="AN61:AQ62"/>
    <mergeCell ref="AN71:AQ72"/>
    <mergeCell ref="AH75:AK76"/>
    <mergeCell ref="AL75:AM76"/>
    <mergeCell ref="AN75:AQ76"/>
    <mergeCell ref="Z75:AC76"/>
    <mergeCell ref="AD75:AG76"/>
    <mergeCell ref="V75:Y76"/>
    <mergeCell ref="Z77:AC78"/>
    <mergeCell ref="AD77:AG78"/>
    <mergeCell ref="AH77:AK78"/>
    <mergeCell ref="AL77:AM78"/>
    <mergeCell ref="AN77:AQ78"/>
    <mergeCell ref="V73:Y74"/>
    <mergeCell ref="AD65:AG66"/>
    <mergeCell ref="AH65:AK66"/>
    <mergeCell ref="AL65:AM66"/>
    <mergeCell ref="AN65:AQ66"/>
    <mergeCell ref="Z63:AC64"/>
    <mergeCell ref="AD63:AG64"/>
    <mergeCell ref="AH63:AK64"/>
    <mergeCell ref="AL63:AM64"/>
    <mergeCell ref="AN63:AQ64"/>
    <mergeCell ref="Z73:AC74"/>
    <mergeCell ref="AD73:AG74"/>
    <mergeCell ref="AH73:AK74"/>
    <mergeCell ref="AN79:AQ80"/>
    <mergeCell ref="AN81:AQ82"/>
    <mergeCell ref="V79:Y80"/>
    <mergeCell ref="V77:Y78"/>
    <mergeCell ref="V81:Y82"/>
    <mergeCell ref="Z83:AC84"/>
    <mergeCell ref="AD83:AG84"/>
    <mergeCell ref="AH83:AK84"/>
    <mergeCell ref="AL83:AM84"/>
    <mergeCell ref="AN83:AQ84"/>
    <mergeCell ref="Z85:AC86"/>
    <mergeCell ref="AD85:AG86"/>
    <mergeCell ref="AH85:AK86"/>
    <mergeCell ref="AL85:AM86"/>
    <mergeCell ref="AN85:AQ86"/>
    <mergeCell ref="Z87:AC88"/>
    <mergeCell ref="AD87:AG88"/>
    <mergeCell ref="AH87:AK88"/>
    <mergeCell ref="AL87:AM88"/>
    <mergeCell ref="AN87:AQ88"/>
    <mergeCell ref="V87:Y88"/>
    <mergeCell ref="V85:Y86"/>
    <mergeCell ref="Z89:AC90"/>
    <mergeCell ref="AD89:AG90"/>
    <mergeCell ref="AH89:AK90"/>
    <mergeCell ref="AL89:AM90"/>
    <mergeCell ref="AN89:AQ90"/>
    <mergeCell ref="Z91:AC92"/>
    <mergeCell ref="AD91:AG92"/>
    <mergeCell ref="AH91:AK92"/>
    <mergeCell ref="AL91:AM92"/>
    <mergeCell ref="AN91:AQ92"/>
    <mergeCell ref="V91:Y92"/>
    <mergeCell ref="V89:Y90"/>
    <mergeCell ref="Z93:AC94"/>
    <mergeCell ref="AD93:AG94"/>
    <mergeCell ref="AH93:AK94"/>
    <mergeCell ref="AL93:AM94"/>
    <mergeCell ref="AN93:AQ94"/>
    <mergeCell ref="Z95:AC96"/>
    <mergeCell ref="AD95:AG96"/>
    <mergeCell ref="AH95:AK96"/>
    <mergeCell ref="AL95:AM96"/>
    <mergeCell ref="AN95:AQ96"/>
    <mergeCell ref="Z97:AC98"/>
    <mergeCell ref="AD97:AG98"/>
    <mergeCell ref="AH97:AK98"/>
    <mergeCell ref="AL97:AM98"/>
    <mergeCell ref="AN97:AQ98"/>
    <mergeCell ref="Z99:AC100"/>
    <mergeCell ref="AD99:AG100"/>
    <mergeCell ref="AH99:AK100"/>
    <mergeCell ref="AL99:AM100"/>
    <mergeCell ref="AN99:AQ100"/>
    <mergeCell ref="Z101:AC102"/>
    <mergeCell ref="AD101:AG102"/>
    <mergeCell ref="AH101:AK102"/>
    <mergeCell ref="AL101:AM102"/>
    <mergeCell ref="AN101:AQ102"/>
    <mergeCell ref="Z103:AC104"/>
    <mergeCell ref="AD103:AG104"/>
    <mergeCell ref="AH103:AK104"/>
    <mergeCell ref="AL103:AM104"/>
    <mergeCell ref="AN103:AQ104"/>
    <mergeCell ref="Z105:AC106"/>
    <mergeCell ref="AD105:AG106"/>
    <mergeCell ref="AH105:AK106"/>
    <mergeCell ref="AL105:AM106"/>
    <mergeCell ref="AN105:AQ106"/>
    <mergeCell ref="Z107:AC108"/>
    <mergeCell ref="AD107:AG108"/>
    <mergeCell ref="AH107:AK108"/>
    <mergeCell ref="AL107:AM108"/>
    <mergeCell ref="AN107:AQ108"/>
    <mergeCell ref="Z109:AC110"/>
    <mergeCell ref="AD109:AG110"/>
    <mergeCell ref="AH109:AK110"/>
    <mergeCell ref="AL109:AM110"/>
    <mergeCell ref="AN109:AQ110"/>
    <mergeCell ref="Z111:AC112"/>
    <mergeCell ref="AD111:AG112"/>
    <mergeCell ref="AH111:AK112"/>
    <mergeCell ref="AL111:AM112"/>
    <mergeCell ref="AN111:AQ112"/>
    <mergeCell ref="AH123:AK124"/>
    <mergeCell ref="AL123:AM124"/>
    <mergeCell ref="AN123:AQ124"/>
    <mergeCell ref="V125:Y126"/>
    <mergeCell ref="Z125:AC126"/>
    <mergeCell ref="AD125:AG126"/>
    <mergeCell ref="AH125:AK126"/>
    <mergeCell ref="AL125:AM126"/>
    <mergeCell ref="AN125:AQ126"/>
    <mergeCell ref="AD119:AG120"/>
    <mergeCell ref="AH119:AK120"/>
    <mergeCell ref="AL119:AM120"/>
    <mergeCell ref="AN119:AQ120"/>
    <mergeCell ref="V119:Y120"/>
    <mergeCell ref="Z119:AC120"/>
    <mergeCell ref="AH113:AK114"/>
    <mergeCell ref="AL113:AM114"/>
    <mergeCell ref="AN113:AQ114"/>
    <mergeCell ref="V115:Y116"/>
    <mergeCell ref="Z115:AC116"/>
    <mergeCell ref="AD115:AG116"/>
    <mergeCell ref="AH115:AK116"/>
    <mergeCell ref="AL115:AM116"/>
    <mergeCell ref="AN115:AQ116"/>
    <mergeCell ref="V113:Y114"/>
    <mergeCell ref="Z113:AC114"/>
    <mergeCell ref="AD113:AG114"/>
    <mergeCell ref="AH127:AK128"/>
    <mergeCell ref="AL127:AM128"/>
    <mergeCell ref="AN127:AQ128"/>
    <mergeCell ref="V121:Y122"/>
    <mergeCell ref="Z121:AC122"/>
    <mergeCell ref="AD121:AG122"/>
    <mergeCell ref="AH121:AK122"/>
    <mergeCell ref="AL121:AM122"/>
    <mergeCell ref="AN121:AQ122"/>
    <mergeCell ref="AH129:AK130"/>
    <mergeCell ref="AL129:AM130"/>
    <mergeCell ref="AN129:AQ130"/>
    <mergeCell ref="V129:Y130"/>
    <mergeCell ref="Z131:AC132"/>
    <mergeCell ref="AD131:AG132"/>
    <mergeCell ref="AH131:AK132"/>
    <mergeCell ref="AL131:AM132"/>
    <mergeCell ref="AN131:AQ132"/>
    <mergeCell ref="AD129:AG130"/>
    <mergeCell ref="V127:Y128"/>
    <mergeCell ref="Z127:AC128"/>
    <mergeCell ref="AD127:AG128"/>
    <mergeCell ref="V123:Y124"/>
    <mergeCell ref="Z123:AC124"/>
    <mergeCell ref="AD123:AG124"/>
    <mergeCell ref="AH133:AK134"/>
    <mergeCell ref="AL133:AM134"/>
    <mergeCell ref="AN133:AQ134"/>
    <mergeCell ref="V135:Y136"/>
    <mergeCell ref="Z135:AC136"/>
    <mergeCell ref="AD135:AG136"/>
    <mergeCell ref="AH135:AK136"/>
    <mergeCell ref="AL135:AM136"/>
    <mergeCell ref="AN135:AQ136"/>
    <mergeCell ref="V131:Y132"/>
    <mergeCell ref="AH137:AK138"/>
    <mergeCell ref="AL137:AM138"/>
    <mergeCell ref="AN137:AQ138"/>
    <mergeCell ref="V139:Y140"/>
    <mergeCell ref="Z139:AC140"/>
    <mergeCell ref="AD139:AG140"/>
    <mergeCell ref="AH139:AK140"/>
    <mergeCell ref="AL139:AM140"/>
    <mergeCell ref="AN139:AQ140"/>
    <mergeCell ref="Z133:AC134"/>
    <mergeCell ref="AD133:AG134"/>
    <mergeCell ref="V133:Y134"/>
    <mergeCell ref="AD141:AG142"/>
    <mergeCell ref="AH141:AK142"/>
    <mergeCell ref="AL141:AM142"/>
    <mergeCell ref="AN141:AQ142"/>
    <mergeCell ref="V143:Y144"/>
    <mergeCell ref="Z143:AC144"/>
    <mergeCell ref="AD143:AG144"/>
    <mergeCell ref="AH143:AK144"/>
    <mergeCell ref="AL143:AM144"/>
    <mergeCell ref="AN143:AQ144"/>
    <mergeCell ref="V137:Y138"/>
    <mergeCell ref="Z137:AC138"/>
    <mergeCell ref="AD137:AG138"/>
    <mergeCell ref="AN147:AQ148"/>
    <mergeCell ref="V149:Y150"/>
    <mergeCell ref="Z149:AC150"/>
    <mergeCell ref="AD149:AG150"/>
    <mergeCell ref="AH149:AK150"/>
    <mergeCell ref="AL149:AM150"/>
    <mergeCell ref="AN149:AQ150"/>
    <mergeCell ref="V141:Y142"/>
    <mergeCell ref="Z141:AC142"/>
    <mergeCell ref="AH145:AK146"/>
    <mergeCell ref="AL145:AM146"/>
    <mergeCell ref="V147:Y148"/>
    <mergeCell ref="Z147:AC148"/>
    <mergeCell ref="AD147:AG148"/>
    <mergeCell ref="AD145:AG146"/>
    <mergeCell ref="AN145:AQ146"/>
    <mergeCell ref="V151:Y152"/>
    <mergeCell ref="Z151:AC152"/>
    <mergeCell ref="AD151:AG152"/>
    <mergeCell ref="AH151:AK152"/>
    <mergeCell ref="AL151:AM152"/>
    <mergeCell ref="AN151:AQ152"/>
    <mergeCell ref="V153:Y154"/>
    <mergeCell ref="Z153:AC154"/>
    <mergeCell ref="AD153:AG154"/>
    <mergeCell ref="AH153:AK154"/>
    <mergeCell ref="AL153:AM154"/>
    <mergeCell ref="AN153:AQ154"/>
    <mergeCell ref="AH155:AK156"/>
    <mergeCell ref="AL155:AM156"/>
    <mergeCell ref="AN155:AQ156"/>
    <mergeCell ref="V157:Y158"/>
    <mergeCell ref="Z157:AC158"/>
    <mergeCell ref="AD157:AG158"/>
    <mergeCell ref="AH157:AK158"/>
    <mergeCell ref="AL157:AM158"/>
    <mergeCell ref="AN157:AQ158"/>
    <mergeCell ref="V159:Y160"/>
    <mergeCell ref="Z159:AC160"/>
    <mergeCell ref="AD159:AG160"/>
    <mergeCell ref="AH159:AK160"/>
    <mergeCell ref="AL159:AM160"/>
    <mergeCell ref="AN159:AQ160"/>
    <mergeCell ref="AN161:AQ162"/>
    <mergeCell ref="V163:Y164"/>
    <mergeCell ref="Z163:AC164"/>
    <mergeCell ref="AD163:AG164"/>
    <mergeCell ref="AH163:AK164"/>
    <mergeCell ref="AL163:AM164"/>
    <mergeCell ref="AN163:AQ164"/>
    <mergeCell ref="V155:Y156"/>
    <mergeCell ref="Z155:AC156"/>
    <mergeCell ref="AD155:AG156"/>
    <mergeCell ref="V165:Y166"/>
    <mergeCell ref="Z165:AC166"/>
    <mergeCell ref="AD165:AG166"/>
    <mergeCell ref="AH165:AK166"/>
    <mergeCell ref="AL165:AM166"/>
    <mergeCell ref="AN165:AQ166"/>
    <mergeCell ref="V167:Y168"/>
    <mergeCell ref="Z167:AC168"/>
    <mergeCell ref="AD167:AG168"/>
    <mergeCell ref="AH167:AK168"/>
    <mergeCell ref="AL167:AM168"/>
    <mergeCell ref="AN167:AQ168"/>
    <mergeCell ref="V161:Y162"/>
    <mergeCell ref="Z161:AC162"/>
    <mergeCell ref="AD161:AG162"/>
    <mergeCell ref="AH161:AK162"/>
    <mergeCell ref="AL161:AM162"/>
    <mergeCell ref="AH169:AK170"/>
    <mergeCell ref="AL169:AM170"/>
    <mergeCell ref="AN169:AQ170"/>
    <mergeCell ref="V171:Y172"/>
    <mergeCell ref="Z171:AC172"/>
    <mergeCell ref="AD171:AG172"/>
    <mergeCell ref="AH171:AK172"/>
    <mergeCell ref="AL171:AM172"/>
    <mergeCell ref="AN171:AQ172"/>
    <mergeCell ref="AD173:AG174"/>
    <mergeCell ref="AH173:AK174"/>
    <mergeCell ref="AL173:AM174"/>
    <mergeCell ref="AN173:AQ174"/>
    <mergeCell ref="V175:Y176"/>
    <mergeCell ref="Z175:AC176"/>
    <mergeCell ref="AD175:AG176"/>
    <mergeCell ref="AH175:AK176"/>
    <mergeCell ref="AL175:AM176"/>
    <mergeCell ref="AN175:AQ176"/>
    <mergeCell ref="V169:Y170"/>
    <mergeCell ref="Z169:AC170"/>
    <mergeCell ref="AD169:AG170"/>
    <mergeCell ref="AD177:AG178"/>
    <mergeCell ref="AH177:AK178"/>
    <mergeCell ref="AL177:AM178"/>
    <mergeCell ref="AN177:AQ178"/>
    <mergeCell ref="V177:Y178"/>
    <mergeCell ref="Z177:AC178"/>
    <mergeCell ref="Z179:AC180"/>
    <mergeCell ref="AD179:AG180"/>
    <mergeCell ref="AH179:AK180"/>
    <mergeCell ref="AL179:AM180"/>
    <mergeCell ref="AN179:AQ180"/>
    <mergeCell ref="V181:Y182"/>
    <mergeCell ref="Z181:AC182"/>
    <mergeCell ref="AD181:AG182"/>
    <mergeCell ref="AH181:AK182"/>
    <mergeCell ref="AL181:AM182"/>
    <mergeCell ref="AN181:AQ182"/>
    <mergeCell ref="V183:Y184"/>
    <mergeCell ref="Z183:AC184"/>
    <mergeCell ref="AD183:AG184"/>
    <mergeCell ref="AH183:AK184"/>
    <mergeCell ref="AL183:AM184"/>
    <mergeCell ref="AN183:AQ184"/>
    <mergeCell ref="AD191:AG192"/>
    <mergeCell ref="AH191:AK192"/>
    <mergeCell ref="AL191:AM192"/>
    <mergeCell ref="AN191:AQ192"/>
    <mergeCell ref="V193:Y194"/>
    <mergeCell ref="Z193:AC194"/>
    <mergeCell ref="AD193:AG194"/>
    <mergeCell ref="AH193:AK194"/>
    <mergeCell ref="AL193:AM194"/>
    <mergeCell ref="AN193:AQ194"/>
    <mergeCell ref="V195:Y196"/>
    <mergeCell ref="Z195:AC196"/>
    <mergeCell ref="AD195:AG196"/>
    <mergeCell ref="AH195:AK196"/>
    <mergeCell ref="AL195:AM196"/>
    <mergeCell ref="AN195:AQ196"/>
    <mergeCell ref="AL197:AM198"/>
    <mergeCell ref="AN197:AQ198"/>
    <mergeCell ref="V197:Y198"/>
    <mergeCell ref="Z197:AC198"/>
    <mergeCell ref="AD197:AG198"/>
    <mergeCell ref="AH197:AK198"/>
    <mergeCell ref="V191:Y192"/>
    <mergeCell ref="V199:Y200"/>
    <mergeCell ref="Z199:AC200"/>
    <mergeCell ref="AD199:AG200"/>
    <mergeCell ref="AH199:AK200"/>
    <mergeCell ref="AL199:AM200"/>
    <mergeCell ref="AN199:AQ200"/>
    <mergeCell ref="V201:Y202"/>
    <mergeCell ref="Z201:AC202"/>
    <mergeCell ref="AD201:AG202"/>
    <mergeCell ref="AH201:AK202"/>
    <mergeCell ref="AL201:AM202"/>
    <mergeCell ref="AN201:AQ202"/>
    <mergeCell ref="V203:Y204"/>
    <mergeCell ref="Z203:AC204"/>
    <mergeCell ref="AD203:AG204"/>
    <mergeCell ref="AH203:AK204"/>
    <mergeCell ref="AL203:AM204"/>
    <mergeCell ref="AN203:AQ204"/>
    <mergeCell ref="V211:Y212"/>
    <mergeCell ref="Z211:AC212"/>
    <mergeCell ref="AD211:AG212"/>
    <mergeCell ref="AH211:AK212"/>
    <mergeCell ref="AL211:AM212"/>
    <mergeCell ref="AN211:AQ212"/>
    <mergeCell ref="V205:Y206"/>
    <mergeCell ref="Z205:AC206"/>
    <mergeCell ref="AD205:AG206"/>
    <mergeCell ref="AH205:AK206"/>
    <mergeCell ref="AL205:AM206"/>
    <mergeCell ref="AN205:AQ206"/>
    <mergeCell ref="V207:Y208"/>
    <mergeCell ref="Z207:AC208"/>
    <mergeCell ref="AD207:AG208"/>
    <mergeCell ref="AH207:AK208"/>
    <mergeCell ref="AL207:AM208"/>
    <mergeCell ref="AN207:AQ208"/>
    <mergeCell ref="V209:Y210"/>
    <mergeCell ref="Z209:AC210"/>
    <mergeCell ref="AD209:AG210"/>
    <mergeCell ref="AH209:AK210"/>
    <mergeCell ref="AL209:AM210"/>
    <mergeCell ref="AN209:AQ210"/>
    <mergeCell ref="AU25:AU26"/>
    <mergeCell ref="AU27:AU28"/>
    <mergeCell ref="AU41:AU42"/>
    <mergeCell ref="AU39:AU40"/>
    <mergeCell ref="AU37:AU38"/>
    <mergeCell ref="AD35:AG36"/>
    <mergeCell ref="AH35:AK36"/>
    <mergeCell ref="AL35:AM36"/>
    <mergeCell ref="AN35:AQ36"/>
    <mergeCell ref="Z37:AC38"/>
    <mergeCell ref="AD37:AG38"/>
    <mergeCell ref="AH37:AK38"/>
    <mergeCell ref="AL37:AM38"/>
    <mergeCell ref="AN37:AQ38"/>
    <mergeCell ref="Z39:AC40"/>
    <mergeCell ref="AD39:AG40"/>
    <mergeCell ref="AL39:AM40"/>
    <mergeCell ref="AL33:AM34"/>
    <mergeCell ref="AN33:AQ34"/>
    <mergeCell ref="Z25:AC26"/>
    <mergeCell ref="AD25:AG26"/>
    <mergeCell ref="AH25:AK26"/>
    <mergeCell ref="AL25:AM26"/>
    <mergeCell ref="AN25:AQ26"/>
    <mergeCell ref="Z27:AC28"/>
    <mergeCell ref="AD27:AG28"/>
    <mergeCell ref="AH27:AK28"/>
    <mergeCell ref="AT35:AT36"/>
    <mergeCell ref="AT37:AT38"/>
    <mergeCell ref="AT39:AT40"/>
    <mergeCell ref="AT41:AT42"/>
    <mergeCell ref="Z33:AC34"/>
    <mergeCell ref="C73:I73"/>
    <mergeCell ref="J73:N73"/>
    <mergeCell ref="C74:I74"/>
    <mergeCell ref="J74:N74"/>
    <mergeCell ref="J104:N104"/>
    <mergeCell ref="C105:I105"/>
    <mergeCell ref="J105:N105"/>
    <mergeCell ref="C107:I107"/>
    <mergeCell ref="J107:N107"/>
    <mergeCell ref="C108:I108"/>
    <mergeCell ref="J108:N108"/>
    <mergeCell ref="C109:I109"/>
    <mergeCell ref="J109:N109"/>
    <mergeCell ref="C110:I110"/>
    <mergeCell ref="J110:N110"/>
    <mergeCell ref="C111:I111"/>
    <mergeCell ref="J111:N111"/>
    <mergeCell ref="C100:I100"/>
    <mergeCell ref="J100:N100"/>
    <mergeCell ref="C101:I101"/>
    <mergeCell ref="J101:N101"/>
    <mergeCell ref="C102:I102"/>
    <mergeCell ref="J102:N102"/>
    <mergeCell ref="C103:I103"/>
    <mergeCell ref="J103:N103"/>
    <mergeCell ref="C104:I104"/>
    <mergeCell ref="C75:I75"/>
    <mergeCell ref="J75:N75"/>
    <mergeCell ref="C76:I76"/>
    <mergeCell ref="J76:N76"/>
    <mergeCell ref="C77:I77"/>
    <mergeCell ref="J77:N77"/>
    <mergeCell ref="C119:I119"/>
    <mergeCell ref="C153:I153"/>
    <mergeCell ref="J153:N153"/>
    <mergeCell ref="C154:I154"/>
    <mergeCell ref="J154:N154"/>
    <mergeCell ref="J145:N145"/>
    <mergeCell ref="C146:I146"/>
    <mergeCell ref="J146:N146"/>
    <mergeCell ref="C147:I147"/>
    <mergeCell ref="C125:I125"/>
    <mergeCell ref="J125:N125"/>
    <mergeCell ref="C126:I126"/>
    <mergeCell ref="J126:N126"/>
    <mergeCell ref="C127:I127"/>
    <mergeCell ref="J127:N127"/>
    <mergeCell ref="J133:N133"/>
    <mergeCell ref="C134:I134"/>
    <mergeCell ref="J134:N134"/>
    <mergeCell ref="C137:I137"/>
    <mergeCell ref="J137:N137"/>
    <mergeCell ref="C138:I138"/>
    <mergeCell ref="J138:N138"/>
    <mergeCell ref="U5:AD7"/>
    <mergeCell ref="AH11:AK13"/>
    <mergeCell ref="C158:I158"/>
    <mergeCell ref="J158:N158"/>
    <mergeCell ref="C159:I159"/>
    <mergeCell ref="J159:N159"/>
    <mergeCell ref="C160:I160"/>
    <mergeCell ref="J160:N160"/>
    <mergeCell ref="C161:I161"/>
    <mergeCell ref="J161:N161"/>
    <mergeCell ref="C162:I162"/>
    <mergeCell ref="J162:N162"/>
    <mergeCell ref="C163:I163"/>
    <mergeCell ref="J163:N163"/>
    <mergeCell ref="C112:I112"/>
    <mergeCell ref="J112:N112"/>
    <mergeCell ref="C113:I113"/>
    <mergeCell ref="J113:N113"/>
    <mergeCell ref="C114:I114"/>
    <mergeCell ref="J114:N114"/>
    <mergeCell ref="C115:I115"/>
    <mergeCell ref="J115:N115"/>
    <mergeCell ref="J119:N119"/>
    <mergeCell ref="C120:I120"/>
    <mergeCell ref="J120:N120"/>
    <mergeCell ref="C121:I121"/>
    <mergeCell ref="J121:N121"/>
    <mergeCell ref="C122:I122"/>
    <mergeCell ref="J122:N122"/>
    <mergeCell ref="C123:I123"/>
    <mergeCell ref="J123:N123"/>
    <mergeCell ref="J118:N118"/>
    <mergeCell ref="C177:I177"/>
    <mergeCell ref="J177:N177"/>
    <mergeCell ref="C139:I139"/>
    <mergeCell ref="J139:N139"/>
    <mergeCell ref="C141:I141"/>
    <mergeCell ref="J141:N141"/>
    <mergeCell ref="C142:I142"/>
    <mergeCell ref="J142:N142"/>
    <mergeCell ref="C143:I143"/>
    <mergeCell ref="J143:N143"/>
    <mergeCell ref="C144:I144"/>
    <mergeCell ref="J144:N144"/>
    <mergeCell ref="C145:I145"/>
    <mergeCell ref="C174:I174"/>
    <mergeCell ref="J174:N174"/>
    <mergeCell ref="C175:I175"/>
    <mergeCell ref="C148:I148"/>
    <mergeCell ref="J148:N148"/>
    <mergeCell ref="C169:I169"/>
    <mergeCell ref="J169:N169"/>
    <mergeCell ref="C155:I155"/>
    <mergeCell ref="J155:N155"/>
    <mergeCell ref="C156:I156"/>
    <mergeCell ref="J165:N165"/>
    <mergeCell ref="C166:I166"/>
    <mergeCell ref="J166:N166"/>
    <mergeCell ref="J156:N156"/>
    <mergeCell ref="J140:N140"/>
    <mergeCell ref="C164:I164"/>
    <mergeCell ref="J164:N164"/>
    <mergeCell ref="C165:I165"/>
    <mergeCell ref="C195:I195"/>
    <mergeCell ref="J195:N195"/>
    <mergeCell ref="C196:I196"/>
    <mergeCell ref="J196:N196"/>
    <mergeCell ref="C197:I197"/>
    <mergeCell ref="J197:N197"/>
    <mergeCell ref="C208:I208"/>
    <mergeCell ref="J208:N208"/>
    <mergeCell ref="C209:I209"/>
    <mergeCell ref="J209:N209"/>
    <mergeCell ref="C210:I210"/>
    <mergeCell ref="J210:N210"/>
    <mergeCell ref="C178:I178"/>
    <mergeCell ref="J178:N178"/>
    <mergeCell ref="C179:I179"/>
    <mergeCell ref="J179:N179"/>
    <mergeCell ref="C180:I180"/>
    <mergeCell ref="J180:N180"/>
    <mergeCell ref="C181:I181"/>
    <mergeCell ref="J181:N181"/>
    <mergeCell ref="C182:I182"/>
    <mergeCell ref="J182:N182"/>
    <mergeCell ref="C183:I183"/>
    <mergeCell ref="J183:N183"/>
    <mergeCell ref="J199:N199"/>
    <mergeCell ref="C200:I200"/>
    <mergeCell ref="C194:I194"/>
    <mergeCell ref="J194:N194"/>
    <mergeCell ref="C191:I191"/>
    <mergeCell ref="J191:N191"/>
    <mergeCell ref="C192:I192"/>
    <mergeCell ref="J192:N192"/>
  </mergeCells>
  <phoneticPr fontId="3"/>
  <conditionalFormatting sqref="A23:AU212">
    <cfRule type="expression" dxfId="8" priority="1">
      <formula>$H$15="無"</formula>
    </cfRule>
  </conditionalFormatting>
  <conditionalFormatting sqref="V23:AM212">
    <cfRule type="expression" dxfId="7" priority="7">
      <formula>$A23="〇"</formula>
    </cfRule>
  </conditionalFormatting>
  <conditionalFormatting sqref="AL5">
    <cfRule type="expression" dxfId="6" priority="5">
      <formula>$AG$21=2</formula>
    </cfRule>
  </conditionalFormatting>
  <conditionalFormatting sqref="AL6 AN6 AP6">
    <cfRule type="expression" dxfId="5" priority="8">
      <formula>$AP$3=3</formula>
    </cfRule>
    <cfRule type="expression" dxfId="4" priority="9">
      <formula>$AG$21=3</formula>
    </cfRule>
  </conditionalFormatting>
  <conditionalFormatting sqref="AL5:AN5">
    <cfRule type="expression" dxfId="3" priority="3">
      <formula>$AP$3=2</formula>
    </cfRule>
  </conditionalFormatting>
  <conditionalFormatting sqref="AU23:AU212">
    <cfRule type="expression" dxfId="2" priority="6">
      <formula>$A23="〇"</formula>
    </cfRule>
  </conditionalFormatting>
  <dataValidations count="11">
    <dataValidation type="list" allowBlank="1" showInputMessage="1" showErrorMessage="1" sqref="A23:A212" xr:uid="{309B43D3-9E67-4BBA-946D-FF1DDF105E56}">
      <formula1>"　,〇"</formula1>
    </dataValidation>
    <dataValidation type="whole" imeMode="halfAlpha" operator="greaterThan" allowBlank="1" showInputMessage="1" showErrorMessage="1" errorTitle="入力エラー" error="和暦を入力してください。" sqref="O23:O212" xr:uid="{651F6443-9989-4BEE-A062-100CFCBE4CEF}">
      <formula1>0</formula1>
    </dataValidation>
    <dataValidation type="whole" imeMode="halfAlpha" allowBlank="1" showInputMessage="1" showErrorMessage="1" errorTitle="入力エラー" error="1～12の数字を入力してください。" sqref="Q23:Q212" xr:uid="{2D802593-EEE1-4B07-AC58-AD528246E906}">
      <formula1>1</formula1>
      <formula2>12</formula2>
    </dataValidation>
    <dataValidation type="whole" imeMode="halfAlpha" allowBlank="1" showInputMessage="1" showErrorMessage="1" errorTitle="入力エラー" error="1～31の数字を入力してください。" sqref="S23:S212" xr:uid="{C2B5D563-6B6A-47C1-8C2B-E0FE66D5F521}">
      <formula1>1</formula1>
      <formula2>31</formula2>
    </dataValidation>
    <dataValidation type="whole" imeMode="halfAlpha" operator="greaterThan" allowBlank="1" showInputMessage="1" showErrorMessage="1" errorTitle="入力エラー" error="金額を入力してください。" sqref="V23:AG212 AU23:AU212" xr:uid="{D10D270B-7C0B-4849-B369-7A9938ECB200}">
      <formula1>0</formula1>
    </dataValidation>
    <dataValidation type="list" imeMode="halfAlpha" allowBlank="1" showInputMessage="1" showErrorMessage="1" sqref="AP3:AQ3" xr:uid="{34709E44-491A-47A0-AAE3-A4C7DFE10434}">
      <formula1>"1,2,3,4"</formula1>
    </dataValidation>
    <dataValidation type="list" imeMode="halfAlpha" allowBlank="1" showInputMessage="1" showErrorMessage="1" sqref="AC11:AD11" xr:uid="{B4E0072B-F04F-4FC5-A82D-FCC2AB8B5FD9}">
      <formula1>"1,2"</formula1>
    </dataValidation>
    <dataValidation type="whole" operator="greaterThan" allowBlank="1" showInputMessage="1" showErrorMessage="1" sqref="AP6 AL5:AN5 AL6 AN6" xr:uid="{21D01A64-EB20-4DD3-9524-7183D86C0331}">
      <formula1>0</formula1>
    </dataValidation>
    <dataValidation type="list" operator="greaterThan" allowBlank="1" showInputMessage="1" showErrorMessage="1" sqref="H15:I15" xr:uid="{D8D8BD43-32D6-4BB6-A6B0-89AB38717CEA}">
      <formula1>"有,無"</formula1>
    </dataValidation>
    <dataValidation type="whole" imeMode="halfAlpha" operator="greaterThan" allowBlank="1" showInputMessage="1" showErrorMessage="1" sqref="V2:W2 Y2:Z2 AB2:AC2 AC9:AD9" xr:uid="{6FB0DCAF-765B-4011-909B-FEBB40985FC3}">
      <formula1>0</formula1>
    </dataValidation>
    <dataValidation imeMode="halfAlpha" allowBlank="1" showInputMessage="1" showErrorMessage="1" sqref="AB17:AC17 U18" xr:uid="{117460F8-5FED-492B-9793-4FB9B009CFF4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imeMode="halfAlpha" allowBlank="1" showInputMessage="1" showErrorMessage="1" xr:uid="{0ABAB928-AD7E-4F57-A3FA-6829643C921B}">
          <x14:formula1>
            <xm:f>リスト!$B$2:$B$11</xm:f>
          </x14:formula1>
          <xm:sqref>B23:B212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51C78-10A8-45C3-ACEB-3A60B938BD3F}">
  <sheetPr codeName="Sheet8"/>
  <dimension ref="A1:BA74"/>
  <sheetViews>
    <sheetView showGridLines="0" zoomScale="120" zoomScaleNormal="120" workbookViewId="0">
      <selection activeCell="R62" sqref="R62:U62"/>
    </sheetView>
  </sheetViews>
  <sheetFormatPr defaultColWidth="2.69921875" defaultRowHeight="18" customHeight="1"/>
  <cols>
    <col min="1" max="14" width="2.69921875" style="8"/>
    <col min="15" max="15" width="3.19921875" style="8" bestFit="1" customWidth="1"/>
    <col min="16" max="36" width="2.69921875" style="8"/>
    <col min="37" max="37" width="7.5" style="8" bestFit="1" customWidth="1"/>
    <col min="38" max="16384" width="2.69921875" style="8"/>
  </cols>
  <sheetData>
    <row r="1" spans="1:35" ht="11.25" customHeight="1">
      <c r="B1" s="76" t="s">
        <v>23</v>
      </c>
      <c r="AF1" s="415"/>
      <c r="AG1" s="415"/>
      <c r="AH1" s="400" t="s">
        <v>24</v>
      </c>
      <c r="AI1" s="400"/>
    </row>
    <row r="2" spans="1:35" ht="12.75" customHeight="1">
      <c r="B2" s="77" t="s">
        <v>96</v>
      </c>
      <c r="C2" s="78"/>
      <c r="D2" s="78"/>
      <c r="E2" s="79" t="s">
        <v>25</v>
      </c>
      <c r="F2" s="420" t="str">
        <f>IF(入力フォーム!F4="","",入力フォーム!F4)</f>
        <v/>
      </c>
      <c r="G2" s="420"/>
      <c r="H2" s="420"/>
      <c r="I2" s="420"/>
      <c r="J2" s="420"/>
      <c r="K2" s="80"/>
      <c r="L2" s="80"/>
      <c r="M2" s="80"/>
      <c r="N2" s="81"/>
      <c r="O2" s="80"/>
      <c r="P2" s="80"/>
      <c r="Q2" s="80"/>
      <c r="R2" s="82"/>
      <c r="T2" s="407" t="s">
        <v>94</v>
      </c>
      <c r="U2" s="407"/>
      <c r="V2" s="407"/>
      <c r="W2" s="407"/>
      <c r="X2" s="406" t="s">
        <v>130</v>
      </c>
      <c r="Y2" s="406"/>
      <c r="Z2" s="406"/>
      <c r="AA2" s="406"/>
      <c r="AB2" s="406"/>
      <c r="AC2" s="406"/>
      <c r="AD2" s="406"/>
      <c r="AE2" s="406"/>
      <c r="AF2" s="406"/>
      <c r="AG2" s="406"/>
      <c r="AH2" s="406"/>
      <c r="AI2" s="406"/>
    </row>
    <row r="3" spans="1:35" ht="4.5" customHeight="1">
      <c r="B3" s="83"/>
      <c r="C3" s="84"/>
      <c r="D3" s="84"/>
      <c r="E3" s="85"/>
      <c r="F3" s="84"/>
      <c r="G3" s="84"/>
      <c r="H3" s="84"/>
      <c r="I3" s="84"/>
      <c r="J3" s="84"/>
      <c r="K3" s="84"/>
      <c r="L3" s="84"/>
      <c r="M3" s="86"/>
      <c r="O3" s="86"/>
      <c r="P3" s="86"/>
      <c r="Q3" s="86"/>
      <c r="R3" s="87"/>
      <c r="T3" s="407"/>
      <c r="U3" s="407"/>
      <c r="V3" s="407"/>
      <c r="W3" s="407"/>
      <c r="X3" s="406"/>
      <c r="Y3" s="406"/>
      <c r="Z3" s="406"/>
      <c r="AA3" s="406"/>
      <c r="AB3" s="406"/>
      <c r="AC3" s="406"/>
      <c r="AD3" s="406"/>
      <c r="AE3" s="406"/>
      <c r="AF3" s="406"/>
      <c r="AG3" s="406"/>
      <c r="AH3" s="406"/>
      <c r="AI3" s="406"/>
    </row>
    <row r="4" spans="1:35" ht="12.75" customHeight="1">
      <c r="B4" s="83"/>
      <c r="C4" s="84"/>
      <c r="D4" s="84"/>
      <c r="E4" s="347" t="str">
        <f>IF(入力フォーム!E5="","",入力フォーム!E5)</f>
        <v/>
      </c>
      <c r="F4" s="347"/>
      <c r="G4" s="347"/>
      <c r="H4" s="347"/>
      <c r="I4" s="347"/>
      <c r="J4" s="347"/>
      <c r="K4" s="347"/>
      <c r="L4" s="347"/>
      <c r="M4" s="347"/>
      <c r="N4" s="347"/>
      <c r="O4" s="347"/>
      <c r="P4" s="347"/>
      <c r="Q4" s="347"/>
      <c r="R4" s="87"/>
      <c r="T4" s="407"/>
      <c r="U4" s="407"/>
      <c r="V4" s="407"/>
      <c r="W4" s="407"/>
      <c r="X4" s="406" t="s">
        <v>26</v>
      </c>
      <c r="Y4" s="406"/>
      <c r="Z4" s="406"/>
      <c r="AA4" s="406"/>
      <c r="AB4" s="406"/>
      <c r="AC4" s="406"/>
      <c r="AD4" s="406"/>
      <c r="AE4" s="406"/>
      <c r="AF4" s="406"/>
      <c r="AG4" s="406"/>
      <c r="AH4" s="406"/>
      <c r="AI4" s="406"/>
    </row>
    <row r="5" spans="1:35" ht="4.5" customHeight="1">
      <c r="B5" s="88"/>
      <c r="R5" s="87"/>
      <c r="T5" s="407"/>
      <c r="U5" s="407"/>
      <c r="V5" s="407"/>
      <c r="W5" s="407"/>
      <c r="X5" s="406"/>
      <c r="Y5" s="406"/>
      <c r="Z5" s="406"/>
      <c r="AA5" s="406"/>
      <c r="AB5" s="406"/>
      <c r="AC5" s="406"/>
      <c r="AD5" s="406"/>
      <c r="AE5" s="406"/>
      <c r="AF5" s="406"/>
      <c r="AG5" s="406"/>
      <c r="AH5" s="406"/>
      <c r="AI5" s="406"/>
    </row>
    <row r="6" spans="1:35" ht="12.75" customHeight="1">
      <c r="B6" s="83" t="s">
        <v>97</v>
      </c>
      <c r="C6" s="84"/>
      <c r="D6" s="84"/>
      <c r="E6" s="347" t="str">
        <f>IF(入力フォーム!E7="","",入力フォーム!E7)</f>
        <v/>
      </c>
      <c r="F6" s="347"/>
      <c r="G6" s="347"/>
      <c r="H6" s="347"/>
      <c r="I6" s="347"/>
      <c r="J6" s="347"/>
      <c r="K6" s="347"/>
      <c r="L6" s="347"/>
      <c r="M6" s="347"/>
      <c r="N6" s="347"/>
      <c r="O6" s="347"/>
      <c r="P6" s="347"/>
      <c r="Q6" s="347"/>
      <c r="R6" s="87"/>
      <c r="T6" s="8" t="s">
        <v>95</v>
      </c>
    </row>
    <row r="7" spans="1:35" ht="10.8">
      <c r="B7" s="83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P7" s="84"/>
      <c r="Q7" s="84"/>
      <c r="R7" s="87"/>
      <c r="T7" s="401" t="s">
        <v>1</v>
      </c>
      <c r="U7" s="402"/>
      <c r="V7" s="89" t="s">
        <v>2</v>
      </c>
      <c r="W7" s="401" t="s">
        <v>3</v>
      </c>
      <c r="X7" s="402"/>
      <c r="Y7" s="401" t="s">
        <v>4</v>
      </c>
      <c r="Z7" s="403"/>
      <c r="AA7" s="403"/>
      <c r="AB7" s="403"/>
      <c r="AC7" s="403"/>
      <c r="AD7" s="402"/>
      <c r="AE7" s="401" t="s">
        <v>27</v>
      </c>
      <c r="AF7" s="403"/>
      <c r="AG7" s="402"/>
    </row>
    <row r="8" spans="1:35" ht="16.5" customHeight="1">
      <c r="B8" s="83" t="s">
        <v>98</v>
      </c>
      <c r="C8" s="84"/>
      <c r="D8" s="84"/>
      <c r="E8" s="347" t="str">
        <f>IF(入力フォーム!E9="","",入力フォーム!E9)</f>
        <v/>
      </c>
      <c r="F8" s="347"/>
      <c r="G8" s="347"/>
      <c r="H8" s="347"/>
      <c r="I8" s="347"/>
      <c r="J8" s="347"/>
      <c r="K8" s="347"/>
      <c r="L8" s="347"/>
      <c r="M8" s="347"/>
      <c r="N8" s="347"/>
      <c r="O8" s="347"/>
      <c r="P8" s="404" t="s">
        <v>103</v>
      </c>
      <c r="Q8" s="404"/>
      <c r="R8" s="90"/>
      <c r="T8" s="91">
        <v>2</v>
      </c>
      <c r="U8" s="92">
        <v>3</v>
      </c>
      <c r="V8" s="93">
        <v>1</v>
      </c>
      <c r="W8" s="91">
        <v>0</v>
      </c>
      <c r="X8" s="92">
        <v>1</v>
      </c>
      <c r="Y8" s="91">
        <v>9</v>
      </c>
      <c r="Z8" s="94">
        <v>5</v>
      </c>
      <c r="AA8" s="94">
        <v>3</v>
      </c>
      <c r="AB8" s="94">
        <v>0</v>
      </c>
      <c r="AC8" s="94">
        <v>4</v>
      </c>
      <c r="AD8" s="92">
        <v>5</v>
      </c>
      <c r="AE8" s="357">
        <f>入力フォーム!U18</f>
        <v>0</v>
      </c>
      <c r="AF8" s="358"/>
      <c r="AG8" s="359"/>
    </row>
    <row r="9" spans="1:35" ht="12.75" customHeight="1">
      <c r="B9" s="95"/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  <c r="R9" s="97"/>
      <c r="U9" s="84"/>
      <c r="W9" s="98" t="s">
        <v>28</v>
      </c>
      <c r="X9" s="99" t="s">
        <v>108</v>
      </c>
    </row>
    <row r="10" spans="1:35" ht="12.75" customHeight="1">
      <c r="B10" s="8" t="s">
        <v>146</v>
      </c>
      <c r="D10" s="416" t="str">
        <f>IF(入力フォーム!AB17="","",入力フォーム!AB17)</f>
        <v/>
      </c>
      <c r="E10" s="416"/>
      <c r="F10" s="8" t="s">
        <v>147</v>
      </c>
      <c r="K10" s="98"/>
      <c r="L10" s="98" t="s">
        <v>118</v>
      </c>
      <c r="M10" s="405" t="str">
        <f>IF(入力フォーム!E11="","",入力フォーム!E11)</f>
        <v/>
      </c>
      <c r="N10" s="405"/>
      <c r="O10" s="405"/>
      <c r="P10" s="405"/>
      <c r="Q10" s="405"/>
      <c r="W10" s="98" t="s">
        <v>29</v>
      </c>
      <c r="X10" s="100" t="s">
        <v>91</v>
      </c>
      <c r="Y10" s="101"/>
      <c r="Z10" s="101"/>
      <c r="AA10" s="101"/>
    </row>
    <row r="11" spans="1:35" ht="4.5" customHeight="1"/>
    <row r="12" spans="1:35" ht="12.75" customHeight="1">
      <c r="B12" s="360" t="s">
        <v>99</v>
      </c>
      <c r="C12" s="317" t="s">
        <v>30</v>
      </c>
      <c r="D12" s="317"/>
      <c r="E12" s="317"/>
      <c r="F12" s="317"/>
      <c r="G12" s="317"/>
      <c r="H12" s="317"/>
      <c r="I12" s="417" t="s">
        <v>100</v>
      </c>
      <c r="J12" s="418" t="s">
        <v>31</v>
      </c>
      <c r="K12" s="409"/>
      <c r="L12" s="409"/>
      <c r="M12" s="409"/>
      <c r="N12" s="409"/>
      <c r="O12" s="408" t="s">
        <v>154</v>
      </c>
      <c r="P12" s="409" t="s">
        <v>32</v>
      </c>
      <c r="Q12" s="409"/>
      <c r="R12" s="409"/>
      <c r="S12" s="410"/>
      <c r="T12" s="413" t="s">
        <v>120</v>
      </c>
      <c r="U12" s="414"/>
      <c r="V12" s="317" t="s">
        <v>116</v>
      </c>
      <c r="W12" s="317"/>
      <c r="X12" s="361" t="s">
        <v>117</v>
      </c>
      <c r="Y12" s="361"/>
      <c r="Z12" s="361"/>
      <c r="AA12" s="412"/>
      <c r="AB12" s="103" t="s">
        <v>33</v>
      </c>
      <c r="AC12" s="104"/>
      <c r="AD12" s="104"/>
      <c r="AE12" s="104"/>
      <c r="AF12" s="104"/>
      <c r="AG12" s="104"/>
      <c r="AH12" s="105"/>
    </row>
    <row r="13" spans="1:35" ht="12.75" customHeight="1">
      <c r="B13" s="360"/>
      <c r="C13" s="317"/>
      <c r="D13" s="317"/>
      <c r="E13" s="317"/>
      <c r="F13" s="317"/>
      <c r="G13" s="317"/>
      <c r="H13" s="317"/>
      <c r="I13" s="417"/>
      <c r="J13" s="419"/>
      <c r="K13" s="361"/>
      <c r="L13" s="361"/>
      <c r="M13" s="361"/>
      <c r="N13" s="361"/>
      <c r="O13" s="360"/>
      <c r="P13" s="361"/>
      <c r="Q13" s="361"/>
      <c r="R13" s="361"/>
      <c r="S13" s="411"/>
      <c r="T13" s="413"/>
      <c r="U13" s="414"/>
      <c r="V13" s="317"/>
      <c r="W13" s="317"/>
      <c r="X13" s="361"/>
      <c r="Y13" s="361"/>
      <c r="Z13" s="361"/>
      <c r="AA13" s="412"/>
      <c r="AB13" s="106"/>
      <c r="AC13" s="107"/>
      <c r="AD13" s="107"/>
      <c r="AE13" s="108"/>
      <c r="AF13" s="8" t="s">
        <v>34</v>
      </c>
      <c r="AH13" s="109"/>
    </row>
    <row r="14" spans="1:35" ht="7.5" customHeight="1">
      <c r="B14" s="110"/>
      <c r="C14" s="362"/>
      <c r="D14" s="362"/>
      <c r="E14" s="362"/>
      <c r="F14" s="362"/>
      <c r="G14" s="362"/>
      <c r="H14" s="362"/>
      <c r="I14" s="111" t="s">
        <v>35</v>
      </c>
      <c r="J14" s="352" t="s">
        <v>18</v>
      </c>
      <c r="K14" s="350"/>
      <c r="L14" s="350"/>
      <c r="M14" s="350"/>
      <c r="N14" s="350"/>
      <c r="O14" s="112"/>
      <c r="P14" s="350" t="s">
        <v>36</v>
      </c>
      <c r="Q14" s="350"/>
      <c r="R14" s="350"/>
      <c r="S14" s="356"/>
      <c r="T14" s="398"/>
      <c r="U14" s="399"/>
      <c r="V14" s="350"/>
      <c r="W14" s="350"/>
      <c r="X14" s="350"/>
      <c r="Y14" s="350"/>
      <c r="Z14" s="350"/>
      <c r="AA14" s="351"/>
      <c r="AB14" s="113"/>
      <c r="AC14" s="114"/>
      <c r="AD14" s="114"/>
      <c r="AE14" s="114"/>
      <c r="AF14" s="114"/>
      <c r="AG14" s="114"/>
      <c r="AH14" s="115"/>
    </row>
    <row r="15" spans="1:35" ht="12.75" customHeight="1">
      <c r="A15" s="116">
        <v>31</v>
      </c>
      <c r="B15" s="309" t="s">
        <v>37</v>
      </c>
      <c r="C15" s="342" t="s">
        <v>38</v>
      </c>
      <c r="D15" s="317" t="s">
        <v>39</v>
      </c>
      <c r="E15" s="317"/>
      <c r="F15" s="317"/>
      <c r="G15" s="317"/>
      <c r="H15" s="317"/>
      <c r="I15" s="102" t="s">
        <v>8</v>
      </c>
      <c r="J15" s="335">
        <f>SUMIFS(入力フォーム!$AH$23:$AH$212,入力フォーム!$B$23:$B$212,A15,入力フォーム!$AS$23:$AS$212,"&gt;="&amp;$AD$40,入力フォーム!$AS$23:$AS$212,"&lt;="&amp;$AD$41)</f>
        <v>0</v>
      </c>
      <c r="K15" s="318"/>
      <c r="L15" s="318"/>
      <c r="M15" s="318"/>
      <c r="N15" s="318"/>
      <c r="O15" s="117">
        <f>IFERROR(INDEX(リスト!$E$2:$H$10,MATCH(A15,リスト!$D$2:$D$10,0),MATCH($AD$40,リスト!$E$1:$H$1,1)),"")</f>
        <v>18</v>
      </c>
      <c r="P15" s="318">
        <f>ROUNDDOWN(SUMIFS(入力フォーム!$AN$23:$AN$212,入力フォーム!$B$23:$B$212,A15,入力フォーム!$AS$23:$AS$212,"&gt;="&amp;$AD$40,入力フォーム!$AS$23:$AS$212,"&lt;="&amp;$AD$41),-3)/1000</f>
        <v>0</v>
      </c>
      <c r="Q15" s="318"/>
      <c r="R15" s="318"/>
      <c r="S15" s="319"/>
      <c r="T15" s="315">
        <f>IFERROR(INDEX(リスト!$K$2:$N$10,MATCH(A15,リスト!$J$2:$J$10,0),MATCH($AD$40,リスト!$K$1:$N$1,1)),"")</f>
        <v>89</v>
      </c>
      <c r="U15" s="316"/>
      <c r="V15" s="314" t="str">
        <f>IF(AND(P15&lt;&gt;0,$D$10&lt;&gt;""),(((T15-0.6)/1000)*((100+$D$10)/100)+(0.6/1000))*1000,"")</f>
        <v/>
      </c>
      <c r="W15" s="314"/>
      <c r="X15" s="318">
        <f t="shared" ref="X15:X50" si="0">IF(V15="",ROUNDDOWN(P15*T15,0),ROUNDDOWN(P15*V15,0))</f>
        <v>0</v>
      </c>
      <c r="Y15" s="318"/>
      <c r="Z15" s="318"/>
      <c r="AA15" s="367"/>
      <c r="AB15" s="103" t="s">
        <v>40</v>
      </c>
      <c r="AC15" s="118"/>
      <c r="AD15" s="118"/>
      <c r="AE15" s="118"/>
      <c r="AF15" s="118"/>
      <c r="AG15" s="118"/>
      <c r="AH15" s="119"/>
    </row>
    <row r="16" spans="1:35" ht="12.75" customHeight="1">
      <c r="A16" s="120"/>
      <c r="B16" s="309"/>
      <c r="C16" s="342"/>
      <c r="D16" s="317"/>
      <c r="E16" s="317"/>
      <c r="F16" s="317"/>
      <c r="G16" s="317"/>
      <c r="H16" s="317"/>
      <c r="I16" s="121" t="s">
        <v>10</v>
      </c>
      <c r="J16" s="337">
        <f>SUMIFS(入力フォーム!$AH$23:$AH$212,入力フォーム!$B$23:$B$212,A15,入力フォーム!$AS$23:$AS$212,"&gt;="&amp;$AD$42,入力フォーム!$AS$23:$AS$212,"&lt;="&amp;$AD$43)</f>
        <v>0</v>
      </c>
      <c r="K16" s="310"/>
      <c r="L16" s="310"/>
      <c r="M16" s="310"/>
      <c r="N16" s="310"/>
      <c r="O16" s="117">
        <f>IFERROR(INDEX(リスト!$E$2:$H$10,MATCH(A15,リスト!$D$2:$D$10,0),MATCH($AD$42,リスト!$E$1:$H$1,1)),"")</f>
        <v>19</v>
      </c>
      <c r="P16" s="310">
        <f>ROUNDDOWN(SUMIFS(入力フォーム!$AN$23:$AN$212,入力フォーム!$B$23:$B$212,A15,入力フォーム!$AS$23:$AS$212,"&gt;="&amp;$AD$42,入力フォーム!$AS$23:$AS$212,"&lt;="&amp;$AD$43),-3)/1000</f>
        <v>0</v>
      </c>
      <c r="Q16" s="310"/>
      <c r="R16" s="310"/>
      <c r="S16" s="311"/>
      <c r="T16" s="315">
        <f>IFERROR(INDEX(リスト!$K$2:$N$10,MATCH(A15,リスト!$J$2:$J$10,0),MATCH($AD$42,リスト!$K$1:$N$1,1)),"")</f>
        <v>79</v>
      </c>
      <c r="U16" s="316"/>
      <c r="V16" s="314" t="str">
        <f t="shared" ref="V16:V49" si="1">IF(AND(P16&lt;&gt;0,$D$10&lt;&gt;""),(((T16-0.6)/1000)*((100+$D$10)/100)+(0.6/1000))*1000,"")</f>
        <v/>
      </c>
      <c r="W16" s="314"/>
      <c r="X16" s="310">
        <f t="shared" si="0"/>
        <v>0</v>
      </c>
      <c r="Y16" s="310"/>
      <c r="Z16" s="310"/>
      <c r="AA16" s="366"/>
      <c r="AB16" s="122"/>
      <c r="AE16" s="354" t="str">
        <f>IF(入力フォーム!AC9="","",入力フォーム!AC9)</f>
        <v/>
      </c>
      <c r="AF16" s="355"/>
      <c r="AG16" s="123" t="s">
        <v>41</v>
      </c>
      <c r="AH16" s="124"/>
    </row>
    <row r="17" spans="1:34" ht="12.75" customHeight="1">
      <c r="A17" s="120"/>
      <c r="B17" s="309"/>
      <c r="C17" s="342"/>
      <c r="D17" s="317"/>
      <c r="E17" s="317"/>
      <c r="F17" s="317"/>
      <c r="G17" s="317"/>
      <c r="H17" s="317"/>
      <c r="I17" s="125" t="s">
        <v>11</v>
      </c>
      <c r="J17" s="338">
        <f>SUMIFS(入力フォーム!$AH$23:$AH$212,入力フォーム!$B$23:$B$212,A15,入力フォーム!$AS$23:$AS$212,"&gt;="&amp;$AD$44,入力フォーム!$AS$23:$AS$212,"&lt;="&amp;$AD$45)</f>
        <v>0</v>
      </c>
      <c r="K17" s="312"/>
      <c r="L17" s="312"/>
      <c r="M17" s="312"/>
      <c r="N17" s="312"/>
      <c r="O17" s="117">
        <f>IFERROR(INDEX(リスト!$E$2:$H$10,MATCH(A15,リスト!$D$2:$D$10,0),MATCH($AD$44,リスト!$E$1:$H$1,1)),"")</f>
        <v>19</v>
      </c>
      <c r="P17" s="312">
        <f>ROUNDDOWN(SUMIFS(入力フォーム!$AN$23:$AN$212,入力フォーム!$B$23:$B$212,A15,入力フォーム!$AS$23:$AS$212,"&gt;="&amp;$AD$44,入力フォーム!$AS$23:$AS$212,"&lt;="&amp;$AD$45),-3)/1000</f>
        <v>0</v>
      </c>
      <c r="Q17" s="312"/>
      <c r="R17" s="312"/>
      <c r="S17" s="313"/>
      <c r="T17" s="315">
        <f>IFERROR(INDEX(リスト!$K$2:$N$10,MATCH(A15,リスト!$J$2:$J$10,0),MATCH($AD$44,リスト!$K$1:$N$1,1)),"")</f>
        <v>62</v>
      </c>
      <c r="U17" s="316"/>
      <c r="V17" s="314" t="str">
        <f t="shared" si="1"/>
        <v/>
      </c>
      <c r="W17" s="314"/>
      <c r="X17" s="312">
        <f t="shared" si="0"/>
        <v>0</v>
      </c>
      <c r="Y17" s="312"/>
      <c r="Z17" s="312"/>
      <c r="AA17" s="348"/>
      <c r="AB17" s="126"/>
      <c r="AC17" s="127"/>
      <c r="AD17" s="127"/>
      <c r="AE17" s="127"/>
      <c r="AF17" s="127"/>
      <c r="AG17" s="127"/>
      <c r="AH17" s="128"/>
    </row>
    <row r="18" spans="1:34" ht="12.75" customHeight="1">
      <c r="A18" s="120"/>
      <c r="B18" s="309"/>
      <c r="C18" s="342"/>
      <c r="D18" s="317"/>
      <c r="E18" s="317"/>
      <c r="F18" s="317"/>
      <c r="G18" s="317"/>
      <c r="H18" s="317"/>
      <c r="I18" s="129" t="s">
        <v>42</v>
      </c>
      <c r="J18" s="349">
        <f>SUMIFS(入力フォーム!$AH$23:$AH$212,入力フォーム!$B$23:$B$212,A15,入力フォーム!$AS$23:$AS$212,"&gt;="&amp;$AD$46)</f>
        <v>0</v>
      </c>
      <c r="K18" s="339"/>
      <c r="L18" s="339"/>
      <c r="M18" s="339"/>
      <c r="N18" s="339"/>
      <c r="O18" s="117">
        <f>IFERROR(INDEX(リスト!$E$2:$H$10,MATCH(A15,リスト!$D$2:$D$10,0),MATCH($AD$46,リスト!$E$1:$H$1,1)),"")</f>
        <v>19</v>
      </c>
      <c r="P18" s="339">
        <f>ROUNDDOWN(SUMIFS(入力フォーム!$AN$23:$AN$212,入力フォーム!$B$23:$B$212,A15,入力フォーム!$AS$23:$AS$212,"&gt;="&amp;$AD$46),-3)/1000</f>
        <v>0</v>
      </c>
      <c r="Q18" s="339"/>
      <c r="R18" s="339"/>
      <c r="S18" s="340"/>
      <c r="T18" s="315">
        <f>IFERROR(INDEX(リスト!$K$2:$N$10,MATCH(A15,リスト!$J$2:$J$10,0),MATCH($AD$46,リスト!$K$1:$N$1,1)),"")</f>
        <v>34</v>
      </c>
      <c r="U18" s="316"/>
      <c r="V18" s="314" t="str">
        <f t="shared" si="1"/>
        <v/>
      </c>
      <c r="W18" s="314"/>
      <c r="X18" s="339">
        <f t="shared" si="0"/>
        <v>0</v>
      </c>
      <c r="Y18" s="339"/>
      <c r="Z18" s="339"/>
      <c r="AA18" s="353"/>
      <c r="AB18" s="103" t="s">
        <v>43</v>
      </c>
      <c r="AC18" s="118"/>
      <c r="AD18" s="118"/>
      <c r="AF18" s="343" t="str">
        <f>IF(入力フォーム!AC4="","",入力フォーム!AC4)</f>
        <v/>
      </c>
      <c r="AG18" s="344"/>
      <c r="AH18" s="119"/>
    </row>
    <row r="19" spans="1:34" ht="12.75" customHeight="1">
      <c r="A19" s="116">
        <v>32</v>
      </c>
      <c r="B19" s="309" t="s">
        <v>44</v>
      </c>
      <c r="C19" s="342"/>
      <c r="D19" s="361" t="s">
        <v>45</v>
      </c>
      <c r="E19" s="361"/>
      <c r="F19" s="361"/>
      <c r="G19" s="361"/>
      <c r="H19" s="361"/>
      <c r="I19" s="102" t="s">
        <v>8</v>
      </c>
      <c r="J19" s="335">
        <f>SUMIFS(入力フォーム!$AH$23:$AH$212,入力フォーム!$B$23:$B$212,A19,入力フォーム!$AS$23:$AS$212,"&gt;="&amp;$AD$40,入力フォーム!$AS$23:$AS$212,"&lt;="&amp;$AD$41)</f>
        <v>0</v>
      </c>
      <c r="K19" s="318"/>
      <c r="L19" s="318"/>
      <c r="M19" s="318"/>
      <c r="N19" s="318"/>
      <c r="O19" s="117">
        <f>IFERROR(INDEX(リスト!$E$2:$H$10,MATCH(A19,リスト!$D$2:$D$10,0),MATCH($AD$40,リスト!$E$1:$H$1,1)),"")</f>
        <v>20</v>
      </c>
      <c r="P19" s="318">
        <f>ROUNDDOWN(SUMIFS(入力フォーム!$AN$23:$AN$212,入力フォーム!$B$23:$B$212,A19,入力フォーム!$AS$23:$AS$212,"&gt;="&amp;$AD$40,入力フォーム!$AS$23:$AS$212,"&lt;="&amp;$AD$41),-3)/1000</f>
        <v>0</v>
      </c>
      <c r="Q19" s="318"/>
      <c r="R19" s="318"/>
      <c r="S19" s="319"/>
      <c r="T19" s="315">
        <f>IFERROR(INDEX(リスト!$K$2:$N$10,MATCH(A19,リスト!$J$2:$J$10,0),MATCH($AD$40,リスト!$K$1:$N$1,1)),"")</f>
        <v>16</v>
      </c>
      <c r="U19" s="316"/>
      <c r="V19" s="314" t="str">
        <f t="shared" si="1"/>
        <v/>
      </c>
      <c r="W19" s="314"/>
      <c r="X19" s="318">
        <f t="shared" si="0"/>
        <v>0</v>
      </c>
      <c r="Y19" s="318"/>
      <c r="Z19" s="318"/>
      <c r="AA19" s="367"/>
      <c r="AB19" s="122"/>
      <c r="AC19" s="345" t="str">
        <f>IF(入力フォーム!U5="","",入力フォーム!U5)</f>
        <v/>
      </c>
      <c r="AD19" s="345"/>
      <c r="AE19" s="345"/>
      <c r="AF19" s="345"/>
      <c r="AG19" s="345"/>
      <c r="AH19" s="124"/>
    </row>
    <row r="20" spans="1:34" ht="12.75" customHeight="1">
      <c r="A20" s="120"/>
      <c r="B20" s="309"/>
      <c r="C20" s="342"/>
      <c r="D20" s="361"/>
      <c r="E20" s="361"/>
      <c r="F20" s="361"/>
      <c r="G20" s="361"/>
      <c r="H20" s="361"/>
      <c r="I20" s="121" t="s">
        <v>10</v>
      </c>
      <c r="J20" s="337">
        <f>SUMIFS(入力フォーム!$AH$23:$AH$212,入力フォーム!$B$23:$B$212,A19,入力フォーム!$AS$23:$AS$212,"&gt;="&amp;$AD$42,入力フォーム!$AS$23:$AS$212,"&lt;="&amp;$AD$43)</f>
        <v>0</v>
      </c>
      <c r="K20" s="310"/>
      <c r="L20" s="310"/>
      <c r="M20" s="310"/>
      <c r="N20" s="310"/>
      <c r="O20" s="117">
        <f>IFERROR(INDEX(リスト!$E$2:$H$10,MATCH(A19,リスト!$D$2:$D$10,0),MATCH($AD$42,リスト!$E$1:$H$1,1)),"")</f>
        <v>20</v>
      </c>
      <c r="P20" s="310">
        <f>ROUNDDOWN(SUMIFS(入力フォーム!$AN$23:$AN$212,入力フォーム!$B$23:$B$212,A19,入力フォーム!$AS$23:$AS$212,"&gt;="&amp;$AD$42,入力フォーム!$AS$23:$AS$212,"&lt;="&amp;$AD$43),-3)/1000</f>
        <v>0</v>
      </c>
      <c r="Q20" s="310"/>
      <c r="R20" s="310"/>
      <c r="S20" s="311"/>
      <c r="T20" s="315">
        <f>IFERROR(INDEX(リスト!$K$2:$N$10,MATCH(A19,リスト!$J$2:$J$10,0),MATCH($AD$42,リスト!$K$1:$N$1,1)),"")</f>
        <v>11</v>
      </c>
      <c r="U20" s="316"/>
      <c r="V20" s="314" t="str">
        <f t="shared" si="1"/>
        <v/>
      </c>
      <c r="W20" s="314"/>
      <c r="X20" s="310">
        <f t="shared" si="0"/>
        <v>0</v>
      </c>
      <c r="Y20" s="310"/>
      <c r="Z20" s="310"/>
      <c r="AA20" s="366"/>
      <c r="AB20" s="126"/>
      <c r="AC20" s="346"/>
      <c r="AD20" s="346"/>
      <c r="AE20" s="346"/>
      <c r="AF20" s="346"/>
      <c r="AG20" s="346"/>
      <c r="AH20" s="128"/>
    </row>
    <row r="21" spans="1:34" ht="12.75" customHeight="1">
      <c r="A21" s="120"/>
      <c r="B21" s="309"/>
      <c r="C21" s="342"/>
      <c r="D21" s="361"/>
      <c r="E21" s="361"/>
      <c r="F21" s="361"/>
      <c r="G21" s="361"/>
      <c r="H21" s="361"/>
      <c r="I21" s="125" t="s">
        <v>11</v>
      </c>
      <c r="J21" s="338">
        <f>SUMIFS(入力フォーム!$AH$23:$AH$212,入力フォーム!$B$23:$B$212,A19,入力フォーム!$AS$23:$AS$212,"&gt;="&amp;$AD$44,入力フォーム!$AS$23:$AS$212,"&lt;="&amp;$AD$45)</f>
        <v>0</v>
      </c>
      <c r="K21" s="312"/>
      <c r="L21" s="312"/>
      <c r="M21" s="312"/>
      <c r="N21" s="312"/>
      <c r="O21" s="117">
        <f>IFERROR(INDEX(リスト!$E$2:$H$10,MATCH(A19,リスト!$D$2:$D$10,0),MATCH($AD$44,リスト!$E$1:$H$1,1)),"")</f>
        <v>19</v>
      </c>
      <c r="P21" s="312">
        <f>ROUNDDOWN(SUMIFS(入力フォーム!$AN$23:$AN$212,入力フォーム!$B$23:$B$212,A19,入力フォーム!$AS$23:$AS$212,"&gt;="&amp;$AD$44,入力フォーム!$AS$23:$AS$212,"&lt;="&amp;$AD$45),-3)/1000</f>
        <v>0</v>
      </c>
      <c r="Q21" s="312"/>
      <c r="R21" s="312"/>
      <c r="S21" s="313"/>
      <c r="T21" s="315">
        <f>IFERROR(INDEX(リスト!$K$2:$N$10,MATCH(A19,リスト!$J$2:$J$10,0),MATCH($AD$44,リスト!$K$1:$N$1,1)),"")</f>
        <v>11</v>
      </c>
      <c r="U21" s="316"/>
      <c r="V21" s="314" t="str">
        <f t="shared" si="1"/>
        <v/>
      </c>
      <c r="W21" s="314"/>
      <c r="X21" s="312">
        <f t="shared" si="0"/>
        <v>0</v>
      </c>
      <c r="Y21" s="312"/>
      <c r="Z21" s="312"/>
      <c r="AA21" s="348"/>
      <c r="AB21" s="103" t="s">
        <v>46</v>
      </c>
      <c r="AC21" s="118"/>
      <c r="AD21" s="118"/>
      <c r="AE21" s="118"/>
      <c r="AF21" s="118"/>
      <c r="AG21" s="118"/>
      <c r="AH21" s="119"/>
    </row>
    <row r="22" spans="1:34" ht="12.75" customHeight="1">
      <c r="A22" s="120"/>
      <c r="B22" s="309"/>
      <c r="C22" s="342"/>
      <c r="D22" s="361"/>
      <c r="E22" s="361"/>
      <c r="F22" s="361"/>
      <c r="G22" s="361"/>
      <c r="H22" s="361"/>
      <c r="I22" s="129" t="s">
        <v>42</v>
      </c>
      <c r="J22" s="349">
        <f>SUMIFS(入力フォーム!$AH$23:$AH$212,入力フォーム!$B$23:$B$212,A19,入力フォーム!$AS$23:$AS$212,"&gt;="&amp;$AD$46)</f>
        <v>0</v>
      </c>
      <c r="K22" s="339"/>
      <c r="L22" s="339"/>
      <c r="M22" s="339"/>
      <c r="N22" s="339"/>
      <c r="O22" s="117">
        <f>IFERROR(INDEX(リスト!$E$2:$H$10,MATCH(A19,リスト!$D$2:$D$10,0),MATCH($AD$46,リスト!$E$1:$H$1,1)),"")</f>
        <v>19</v>
      </c>
      <c r="P22" s="339">
        <f>ROUNDDOWN(SUMIFS(入力フォーム!$AN$23:$AN$212,入力フォーム!$B$23:$B$212,A19,入力フォーム!$AS$23:$AS$212,"&gt;="&amp;$AD$46),-3)/1000</f>
        <v>0</v>
      </c>
      <c r="Q22" s="339"/>
      <c r="R22" s="339"/>
      <c r="S22" s="340"/>
      <c r="T22" s="315">
        <f>IFERROR(INDEX(リスト!$K$2:$N$10,MATCH(A19,リスト!$J$2:$J$10,0),MATCH($AD$46,リスト!$K$1:$N$1,1)),"")</f>
        <v>11</v>
      </c>
      <c r="U22" s="316"/>
      <c r="V22" s="314" t="str">
        <f t="shared" si="1"/>
        <v/>
      </c>
      <c r="W22" s="314"/>
      <c r="X22" s="339">
        <f t="shared" si="0"/>
        <v>0</v>
      </c>
      <c r="Y22" s="339"/>
      <c r="Z22" s="339"/>
      <c r="AA22" s="353"/>
      <c r="AB22" s="122"/>
      <c r="AG22" s="130" t="str">
        <f>IF(入力フォーム!AP3="","",入力フォーム!AP3)</f>
        <v/>
      </c>
      <c r="AH22" s="124"/>
    </row>
    <row r="23" spans="1:34" ht="12.75" customHeight="1">
      <c r="A23" s="116">
        <v>33</v>
      </c>
      <c r="B23" s="309" t="s">
        <v>47</v>
      </c>
      <c r="C23" s="342"/>
      <c r="D23" s="361" t="s">
        <v>48</v>
      </c>
      <c r="E23" s="361"/>
      <c r="F23" s="361"/>
      <c r="G23" s="361"/>
      <c r="H23" s="361"/>
      <c r="I23" s="102" t="s">
        <v>8</v>
      </c>
      <c r="J23" s="335">
        <f>SUMIFS(入力フォーム!$AH$23:$AH$212,入力フォーム!$B$23:$B$212,A23,入力フォーム!$AS$23:$AS$212,"&gt;="&amp;$AD$40,入力フォーム!$AS$23:$AS$212,"&lt;="&amp;$AD$41)</f>
        <v>0</v>
      </c>
      <c r="K23" s="318"/>
      <c r="L23" s="318"/>
      <c r="M23" s="318"/>
      <c r="N23" s="318"/>
      <c r="O23" s="117">
        <f>IFERROR(INDEX(リスト!$E$2:$H$10,MATCH(A23,リスト!$D$2:$D$10,0),MATCH($AD$40,リスト!$E$1:$H$1,1)),"")</f>
        <v>18</v>
      </c>
      <c r="P23" s="318">
        <f>ROUNDDOWN(SUMIFS(入力フォーム!$AN$23:$AN$212,入力フォーム!$B$23:$B$212,A23,入力フォーム!$AS$23:$AS$212,"&gt;="&amp;$AD$40,入力フォーム!$AS$23:$AS$212,"&lt;="&amp;$AD$41),-3)/1000</f>
        <v>0</v>
      </c>
      <c r="Q23" s="318"/>
      <c r="R23" s="318"/>
      <c r="S23" s="319"/>
      <c r="T23" s="315">
        <f>IFERROR(INDEX(リスト!$K$2:$N$10,MATCH(A23,リスト!$J$2:$J$10,0),MATCH($AD$40,リスト!$K$1:$N$1,1)),"")</f>
        <v>10</v>
      </c>
      <c r="U23" s="316"/>
      <c r="V23" s="314" t="str">
        <f t="shared" si="1"/>
        <v/>
      </c>
      <c r="W23" s="314"/>
      <c r="X23" s="318">
        <f t="shared" si="0"/>
        <v>0</v>
      </c>
      <c r="Y23" s="318"/>
      <c r="Z23" s="318"/>
      <c r="AA23" s="367"/>
      <c r="AB23" s="122"/>
      <c r="AC23" s="8" t="s">
        <v>109</v>
      </c>
      <c r="AH23" s="124"/>
    </row>
    <row r="24" spans="1:34" ht="12.75" customHeight="1">
      <c r="A24" s="120"/>
      <c r="B24" s="309"/>
      <c r="C24" s="342"/>
      <c r="D24" s="361"/>
      <c r="E24" s="361"/>
      <c r="F24" s="361"/>
      <c r="G24" s="361"/>
      <c r="H24" s="361"/>
      <c r="I24" s="121" t="s">
        <v>10</v>
      </c>
      <c r="J24" s="337">
        <f>SUMIFS(入力フォーム!$AH$23:$AH$212,入力フォーム!$B$23:$B$212,A23,入力フォーム!$AS$23:$AS$212,"&gt;="&amp;$AD$42,入力フォーム!$AS$23:$AS$212,"&lt;="&amp;$AD$43)</f>
        <v>0</v>
      </c>
      <c r="K24" s="310"/>
      <c r="L24" s="310"/>
      <c r="M24" s="310"/>
      <c r="N24" s="310"/>
      <c r="O24" s="117">
        <f>IFERROR(INDEX(リスト!$E$2:$H$10,MATCH(A23,リスト!$D$2:$D$10,0),MATCH($AD$42,リスト!$E$1:$H$1,1)),"")</f>
        <v>18</v>
      </c>
      <c r="P24" s="310">
        <f>ROUNDDOWN(SUMIFS(入力フォーム!$AN$23:$AN$212,入力フォーム!$B$23:$B$212,A23,入力フォーム!$AS$23:$AS$212,"&gt;="&amp;$AD$42,入力フォーム!$AS$23:$AS$212,"&lt;="&amp;$AD$43),-3)/1000</f>
        <v>0</v>
      </c>
      <c r="Q24" s="310"/>
      <c r="R24" s="310"/>
      <c r="S24" s="311"/>
      <c r="T24" s="315">
        <f>IFERROR(INDEX(リスト!$K$2:$N$10,MATCH(A23,リスト!$J$2:$J$10,0),MATCH($AD$42,リスト!$K$1:$N$1,1)),"")</f>
        <v>9</v>
      </c>
      <c r="U24" s="316"/>
      <c r="V24" s="314" t="str">
        <f t="shared" si="1"/>
        <v/>
      </c>
      <c r="W24" s="314"/>
      <c r="X24" s="310">
        <f t="shared" si="0"/>
        <v>0</v>
      </c>
      <c r="Y24" s="310"/>
      <c r="Z24" s="310"/>
      <c r="AA24" s="366"/>
      <c r="AB24" s="122"/>
      <c r="AC24" s="8" t="s">
        <v>110</v>
      </c>
      <c r="AH24" s="124"/>
    </row>
    <row r="25" spans="1:34" ht="12.75" customHeight="1">
      <c r="A25" s="120"/>
      <c r="B25" s="309"/>
      <c r="C25" s="342"/>
      <c r="D25" s="361"/>
      <c r="E25" s="361"/>
      <c r="F25" s="361"/>
      <c r="G25" s="361"/>
      <c r="H25" s="361"/>
      <c r="I25" s="125" t="s">
        <v>11</v>
      </c>
      <c r="J25" s="338">
        <f>SUMIFS(入力フォーム!$AH$23:$AH$212,入力フォーム!$B$23:$B$212,A23,入力フォーム!$AS$23:$AS$212,"&gt;="&amp;$AD$44,入力フォーム!$AS$23:$AS$212,"&lt;="&amp;$AD$45)</f>
        <v>0</v>
      </c>
      <c r="K25" s="312"/>
      <c r="L25" s="312"/>
      <c r="M25" s="312"/>
      <c r="N25" s="312"/>
      <c r="O25" s="117">
        <f>IFERROR(INDEX(リスト!$E$2:$H$10,MATCH(A23,リスト!$D$2:$D$10,0),MATCH($AD$44,リスト!$E$1:$H$1,1)),"")</f>
        <v>17</v>
      </c>
      <c r="P25" s="312">
        <f>ROUNDDOWN(SUMIFS(入力フォーム!$AN$23:$AN$212,入力フォーム!$B$23:$B$212,A23,入力フォーム!$AS$23:$AS$212,"&gt;="&amp;$AD$44,入力フォーム!$AS$23:$AS$212,"&lt;="&amp;$AD$45),-3)/1000</f>
        <v>0</v>
      </c>
      <c r="Q25" s="312"/>
      <c r="R25" s="312"/>
      <c r="S25" s="313"/>
      <c r="T25" s="315">
        <f>IFERROR(INDEX(リスト!$K$2:$N$10,MATCH(A23,リスト!$J$2:$J$10,0),MATCH($AD$44,リスト!$K$1:$N$1,1)),"")</f>
        <v>9</v>
      </c>
      <c r="U25" s="316"/>
      <c r="V25" s="314" t="str">
        <f t="shared" si="1"/>
        <v/>
      </c>
      <c r="W25" s="314"/>
      <c r="X25" s="312">
        <f t="shared" si="0"/>
        <v>0</v>
      </c>
      <c r="Y25" s="312"/>
      <c r="Z25" s="312"/>
      <c r="AA25" s="348"/>
      <c r="AB25" s="122"/>
      <c r="AC25" s="363" t="str">
        <f>IF(入力フォーム!AL5="","",入力フォーム!AL5)</f>
        <v/>
      </c>
      <c r="AD25" s="364"/>
      <c r="AE25" s="364"/>
      <c r="AF25" s="365"/>
      <c r="AG25" s="8" t="s">
        <v>36</v>
      </c>
      <c r="AH25" s="124"/>
    </row>
    <row r="26" spans="1:34" ht="12.75" customHeight="1">
      <c r="A26" s="120"/>
      <c r="B26" s="309"/>
      <c r="C26" s="342"/>
      <c r="D26" s="361"/>
      <c r="E26" s="361"/>
      <c r="F26" s="361"/>
      <c r="G26" s="361"/>
      <c r="H26" s="361"/>
      <c r="I26" s="129" t="s">
        <v>42</v>
      </c>
      <c r="J26" s="349">
        <f>SUMIFS(入力フォーム!$AH$23:$AH$212,入力フォーム!$B$23:$B$212,A23,入力フォーム!$AS$23:$AS$212,"&gt;="&amp;$AD$46)</f>
        <v>0</v>
      </c>
      <c r="K26" s="339"/>
      <c r="L26" s="339"/>
      <c r="M26" s="339"/>
      <c r="N26" s="339"/>
      <c r="O26" s="117">
        <f>IFERROR(INDEX(リスト!$E$2:$H$10,MATCH(A23,リスト!$D$2:$D$10,0),MATCH($AD$46,リスト!$E$1:$H$1,1)),"")</f>
        <v>17</v>
      </c>
      <c r="P26" s="339">
        <f>ROUNDDOWN(SUMIFS(入力フォーム!$AN$23:$AN$212,入力フォーム!$B$23:$B$212,A23,入力フォーム!$AS$23:$AS$212,"&gt;="&amp;$AD$46),-3)/1000</f>
        <v>0</v>
      </c>
      <c r="Q26" s="339"/>
      <c r="R26" s="339"/>
      <c r="S26" s="340"/>
      <c r="T26" s="315">
        <f>IFERROR(INDEX(リスト!$K$2:$N$10,MATCH(A23,リスト!$J$2:$J$10,0),MATCH($AD$46,リスト!$K$1:$N$1,1)),"")</f>
        <v>9</v>
      </c>
      <c r="U26" s="316"/>
      <c r="V26" s="314" t="str">
        <f t="shared" si="1"/>
        <v/>
      </c>
      <c r="W26" s="314"/>
      <c r="X26" s="339">
        <f t="shared" si="0"/>
        <v>0</v>
      </c>
      <c r="Y26" s="339"/>
      <c r="Z26" s="339"/>
      <c r="AA26" s="353"/>
      <c r="AB26" s="122"/>
      <c r="AC26" s="8" t="s">
        <v>111</v>
      </c>
      <c r="AH26" s="124"/>
    </row>
    <row r="27" spans="1:34" ht="12.75" customHeight="1">
      <c r="A27" s="116">
        <v>34</v>
      </c>
      <c r="B27" s="309" t="s">
        <v>49</v>
      </c>
      <c r="C27" s="342"/>
      <c r="D27" s="317" t="s">
        <v>50</v>
      </c>
      <c r="E27" s="317"/>
      <c r="F27" s="317"/>
      <c r="G27" s="317"/>
      <c r="H27" s="317"/>
      <c r="I27" s="102" t="s">
        <v>8</v>
      </c>
      <c r="J27" s="335">
        <f>SUMIFS(入力フォーム!$AH$23:$AH$212,入力フォーム!$B$23:$B$212,A27,入力フォーム!$AS$23:$AS$212,"&gt;="&amp;$AD$40,入力フォーム!$AS$23:$AS$212,"&lt;="&amp;$AD$41)</f>
        <v>0</v>
      </c>
      <c r="K27" s="318"/>
      <c r="L27" s="318"/>
      <c r="M27" s="318"/>
      <c r="N27" s="318"/>
      <c r="O27" s="117">
        <f>IFERROR(INDEX(リスト!$E$2:$H$10,MATCH(A27,リスト!$D$2:$D$10,0),MATCH($AD$40,リスト!$E$1:$H$1,1)),"")</f>
        <v>23</v>
      </c>
      <c r="P27" s="318">
        <f>ROUNDDOWN(SUMIFS(入力フォーム!$AN$23:$AN$212,入力フォーム!$B$23:$B$212,A27,入力フォーム!$AS$23:$AS$212,"&gt;="&amp;$AD$40,入力フォーム!$AS$23:$AS$212,"&lt;="&amp;$AD$41),-3)/1000</f>
        <v>0</v>
      </c>
      <c r="Q27" s="318"/>
      <c r="R27" s="318"/>
      <c r="S27" s="319"/>
      <c r="T27" s="315">
        <f>IFERROR(INDEX(リスト!$K$2:$N$10,MATCH(A27,リスト!$J$2:$J$10,0),MATCH($AD$40,リスト!$K$1:$N$1,1)),"")</f>
        <v>17</v>
      </c>
      <c r="U27" s="316"/>
      <c r="V27" s="314" t="str">
        <f t="shared" si="1"/>
        <v/>
      </c>
      <c r="W27" s="314"/>
      <c r="X27" s="318">
        <f t="shared" si="0"/>
        <v>0</v>
      </c>
      <c r="Y27" s="318"/>
      <c r="Z27" s="318"/>
      <c r="AA27" s="367"/>
      <c r="AB27" s="122"/>
      <c r="AC27" s="131" t="str">
        <f>IF(入力フォーム!AL6="","",入力フォーム!AL6)</f>
        <v/>
      </c>
      <c r="AD27" s="8" t="s">
        <v>105</v>
      </c>
      <c r="AE27" s="131" t="str">
        <f>IF(入力フォーム!AN6="","",入力フォーム!AN6)</f>
        <v/>
      </c>
      <c r="AF27" s="8" t="s">
        <v>101</v>
      </c>
      <c r="AG27" s="131" t="str">
        <f>IF(入力フォーム!AP6="","",入力フォーム!AP6)</f>
        <v/>
      </c>
      <c r="AH27" s="124" t="s">
        <v>106</v>
      </c>
    </row>
    <row r="28" spans="1:34" ht="12.75" customHeight="1">
      <c r="A28" s="120"/>
      <c r="B28" s="309"/>
      <c r="C28" s="342"/>
      <c r="D28" s="317"/>
      <c r="E28" s="317"/>
      <c r="F28" s="317"/>
      <c r="G28" s="317"/>
      <c r="H28" s="317"/>
      <c r="I28" s="121" t="s">
        <v>10</v>
      </c>
      <c r="J28" s="337">
        <f>SUMIFS(入力フォーム!$AH$23:$AH$212,入力フォーム!$B$23:$B$212,A27,入力フォーム!$AS$23:$AS$212,"&gt;="&amp;$AD$42,入力フォーム!$AS$23:$AS$212,"&lt;="&amp;$AD$43)</f>
        <v>0</v>
      </c>
      <c r="K28" s="310"/>
      <c r="L28" s="310"/>
      <c r="M28" s="310"/>
      <c r="N28" s="310"/>
      <c r="O28" s="117">
        <f>IFERROR(INDEX(リスト!$E$2:$H$10,MATCH(A27,リスト!$D$2:$D$10,0),MATCH($AD$42,リスト!$E$1:$H$1,1)),"")</f>
        <v>25</v>
      </c>
      <c r="P28" s="310">
        <f>ROUNDDOWN(SUMIFS(入力フォーム!$AN$23:$AN$212,入力フォーム!$B$23:$B$212,A27,入力フォーム!$AS$23:$AS$212,"&gt;="&amp;$AD$42,入力フォーム!$AS$23:$AS$212,"&lt;="&amp;$AD$43),-3)/1000</f>
        <v>0</v>
      </c>
      <c r="Q28" s="310"/>
      <c r="R28" s="310"/>
      <c r="S28" s="311"/>
      <c r="T28" s="315">
        <f>IFERROR(INDEX(リスト!$K$2:$N$10,MATCH(A27,リスト!$J$2:$J$10,0),MATCH($AD$42,リスト!$K$1:$N$1,1)),"")</f>
        <v>9.5</v>
      </c>
      <c r="U28" s="316"/>
      <c r="V28" s="314" t="str">
        <f t="shared" si="1"/>
        <v/>
      </c>
      <c r="W28" s="314"/>
      <c r="X28" s="310">
        <f t="shared" si="0"/>
        <v>0</v>
      </c>
      <c r="Y28" s="310"/>
      <c r="Z28" s="310"/>
      <c r="AA28" s="366"/>
      <c r="AB28" s="122"/>
      <c r="AC28" s="8" t="s">
        <v>112</v>
      </c>
      <c r="AH28" s="124"/>
    </row>
    <row r="29" spans="1:34" ht="12.75" customHeight="1">
      <c r="A29" s="120"/>
      <c r="B29" s="309"/>
      <c r="C29" s="342"/>
      <c r="D29" s="317"/>
      <c r="E29" s="317"/>
      <c r="F29" s="317"/>
      <c r="G29" s="317"/>
      <c r="H29" s="317"/>
      <c r="I29" s="125" t="s">
        <v>11</v>
      </c>
      <c r="J29" s="338">
        <f>SUMIFS(入力フォーム!$AH$23:$AH$212,入力フォーム!$B$23:$B$212,A27,入力フォーム!$AS$23:$AS$212,"&gt;="&amp;$AD$44,入力フォーム!$AS$23:$AS$212,"&lt;="&amp;$AD$45)</f>
        <v>0</v>
      </c>
      <c r="K29" s="312"/>
      <c r="L29" s="312"/>
      <c r="M29" s="312"/>
      <c r="N29" s="312"/>
      <c r="O29" s="117">
        <f>IFERROR(INDEX(リスト!$E$2:$H$10,MATCH(A27,リスト!$D$2:$D$10,0),MATCH($AD$44,リスト!$E$1:$H$1,1)),"")</f>
        <v>24</v>
      </c>
      <c r="P29" s="312">
        <f>ROUNDDOWN(SUMIFS(入力フォーム!$AN$23:$AN$212,入力フォーム!$B$23:$B$212,A27,入力フォーム!$AS$23:$AS$212,"&gt;="&amp;$AD$44,入力フォーム!$AS$23:$AS$212,"&lt;="&amp;$AD$45),-3)/1000</f>
        <v>0</v>
      </c>
      <c r="Q29" s="312"/>
      <c r="R29" s="312"/>
      <c r="S29" s="313"/>
      <c r="T29" s="315">
        <f>IFERROR(INDEX(リスト!$K$2:$N$10,MATCH(A27,リスト!$J$2:$J$10,0),MATCH($AD$44,リスト!$K$1:$N$1,1)),"")</f>
        <v>9</v>
      </c>
      <c r="U29" s="316"/>
      <c r="V29" s="314" t="str">
        <f t="shared" si="1"/>
        <v/>
      </c>
      <c r="W29" s="314"/>
      <c r="X29" s="312">
        <f t="shared" si="0"/>
        <v>0</v>
      </c>
      <c r="Y29" s="312"/>
      <c r="Z29" s="312"/>
      <c r="AA29" s="348"/>
      <c r="AB29" s="126"/>
      <c r="AC29" s="127"/>
      <c r="AD29" s="132"/>
      <c r="AE29" s="132"/>
      <c r="AF29" s="132"/>
      <c r="AG29" s="132"/>
      <c r="AH29" s="128"/>
    </row>
    <row r="30" spans="1:34" ht="12.75" customHeight="1">
      <c r="A30" s="120"/>
      <c r="B30" s="309"/>
      <c r="C30" s="342"/>
      <c r="D30" s="317"/>
      <c r="E30" s="317"/>
      <c r="F30" s="317"/>
      <c r="G30" s="317"/>
      <c r="H30" s="317"/>
      <c r="I30" s="129" t="s">
        <v>42</v>
      </c>
      <c r="J30" s="349">
        <f>SUMIFS(入力フォーム!$AH$23:$AH$212,入力フォーム!$B$23:$B$212,A27,入力フォーム!$AS$23:$AS$212,"&gt;="&amp;$AD$46)</f>
        <v>0</v>
      </c>
      <c r="K30" s="339"/>
      <c r="L30" s="339"/>
      <c r="M30" s="339"/>
      <c r="N30" s="339"/>
      <c r="O30" s="117">
        <f>IFERROR(INDEX(リスト!$E$2:$H$10,MATCH(A27,リスト!$D$2:$D$10,0),MATCH($AD$46,リスト!$E$1:$H$1,1)),"")</f>
        <v>19</v>
      </c>
      <c r="P30" s="339">
        <f>ROUNDDOWN(SUMIFS(入力フォーム!$AN$23:$AN$212,入力フォーム!$B$23:$B$212,A27,入力フォーム!$AS$23:$AS$212,"&gt;="&amp;$AD$46),-3)/1000</f>
        <v>0</v>
      </c>
      <c r="Q30" s="339"/>
      <c r="R30" s="339"/>
      <c r="S30" s="340"/>
      <c r="T30" s="315">
        <f>IFERROR(INDEX(リスト!$K$2:$N$10,MATCH(A27,リスト!$J$2:$J$10,0),MATCH($AD$46,リスト!$K$1:$N$1,1)),"")</f>
        <v>9</v>
      </c>
      <c r="U30" s="316"/>
      <c r="V30" s="314" t="str">
        <f t="shared" si="1"/>
        <v/>
      </c>
      <c r="W30" s="314"/>
      <c r="X30" s="339">
        <f t="shared" si="0"/>
        <v>0</v>
      </c>
      <c r="Y30" s="339"/>
      <c r="Z30" s="339"/>
      <c r="AA30" s="353"/>
      <c r="AB30" s="103" t="s">
        <v>53</v>
      </c>
      <c r="AC30" s="118"/>
      <c r="AD30" s="118"/>
      <c r="AE30" s="118"/>
      <c r="AF30" s="118"/>
      <c r="AG30" s="118"/>
      <c r="AH30" s="119"/>
    </row>
    <row r="31" spans="1:34" ht="12.75" customHeight="1">
      <c r="A31" s="116">
        <v>35</v>
      </c>
      <c r="B31" s="309" t="s">
        <v>51</v>
      </c>
      <c r="C31" s="342"/>
      <c r="D31" s="361" t="s">
        <v>52</v>
      </c>
      <c r="E31" s="361"/>
      <c r="F31" s="361"/>
      <c r="G31" s="361"/>
      <c r="H31" s="361"/>
      <c r="I31" s="102" t="s">
        <v>8</v>
      </c>
      <c r="J31" s="335">
        <f>SUMIFS(入力フォーム!$AH$23:$AH$212,入力フォーム!$B$23:$B$212,A31,入力フォーム!$AS$23:$AS$212,"&gt;="&amp;$AD$40,入力フォーム!$AS$23:$AS$212,"&lt;="&amp;$AD$41)</f>
        <v>0</v>
      </c>
      <c r="K31" s="318"/>
      <c r="L31" s="318"/>
      <c r="M31" s="318"/>
      <c r="N31" s="318"/>
      <c r="O31" s="117">
        <f>IFERROR(INDEX(リスト!$E$2:$H$10,MATCH(A31,リスト!$D$2:$D$10,0),MATCH($AD$40,リスト!$E$1:$H$1,1)),"")</f>
        <v>21</v>
      </c>
      <c r="P31" s="318">
        <f>ROUNDDOWN(SUMIFS(入力フォーム!$AN$23:$AN$212,入力フォーム!$B$23:$B$212,A31,入力フォーム!$AS$23:$AS$212,"&gt;="&amp;$AD$40,入力フォーム!$AS$23:$AS$212,"&lt;="&amp;$AD$41),-3)/1000</f>
        <v>0</v>
      </c>
      <c r="Q31" s="318"/>
      <c r="R31" s="318"/>
      <c r="S31" s="319"/>
      <c r="T31" s="315">
        <f>IFERROR(INDEX(リスト!$K$2:$N$10,MATCH(A31,リスト!$J$2:$J$10,0),MATCH($AD$40,リスト!$K$1:$N$1,1)),"")</f>
        <v>13</v>
      </c>
      <c r="U31" s="316"/>
      <c r="V31" s="314" t="str">
        <f t="shared" si="1"/>
        <v/>
      </c>
      <c r="W31" s="314"/>
      <c r="X31" s="318">
        <f t="shared" si="0"/>
        <v>0</v>
      </c>
      <c r="Y31" s="318"/>
      <c r="Z31" s="318"/>
      <c r="AA31" s="367"/>
      <c r="AB31" s="133"/>
      <c r="AC31" s="8" t="s">
        <v>113</v>
      </c>
      <c r="AD31" s="13"/>
      <c r="AE31" s="13"/>
      <c r="AF31" s="13"/>
      <c r="AG31" s="134" t="str">
        <f>IF(入力フォーム!AC11="","",入力フォーム!AC11)</f>
        <v/>
      </c>
      <c r="AH31" s="124"/>
    </row>
    <row r="32" spans="1:34" ht="12.75" customHeight="1">
      <c r="A32" s="120"/>
      <c r="B32" s="309"/>
      <c r="C32" s="342"/>
      <c r="D32" s="361"/>
      <c r="E32" s="361"/>
      <c r="F32" s="361"/>
      <c r="G32" s="361"/>
      <c r="H32" s="361"/>
      <c r="I32" s="121" t="s">
        <v>10</v>
      </c>
      <c r="J32" s="337">
        <f>SUMIFS(入力フォーム!$AH$23:$AH$212,入力フォーム!$B$23:$B$212,A31,入力フォーム!$AS$23:$AS$212,"&gt;="&amp;$AD$42,入力フォーム!$AS$23:$AS$212,"&lt;="&amp;$AD$43)</f>
        <v>0</v>
      </c>
      <c r="K32" s="310"/>
      <c r="L32" s="310"/>
      <c r="M32" s="310"/>
      <c r="N32" s="310"/>
      <c r="O32" s="117">
        <f>IFERROR(INDEX(リスト!$E$2:$H$10,MATCH(A31,リスト!$D$2:$D$10,0),MATCH($AD$42,リスト!$E$1:$H$1,1)),"")</f>
        <v>23</v>
      </c>
      <c r="P32" s="310">
        <f>ROUNDDOWN(SUMIFS(入力フォーム!$AN$23:$AN$212,入力フォーム!$B$23:$B$212,A31,入力フォーム!$AS$23:$AS$212,"&gt;="&amp;$AD$42,入力フォーム!$AS$23:$AS$212,"&lt;="&amp;$AD$43),-3)/1000</f>
        <v>0</v>
      </c>
      <c r="Q32" s="310"/>
      <c r="R32" s="310"/>
      <c r="S32" s="311"/>
      <c r="T32" s="315">
        <f>IFERROR(INDEX(リスト!$K$2:$N$10,MATCH(A31,リスト!$J$2:$J$10,0),MATCH($AD$42,リスト!$K$1:$N$1,1)),"")</f>
        <v>11</v>
      </c>
      <c r="U32" s="316"/>
      <c r="V32" s="314" t="str">
        <f t="shared" si="1"/>
        <v/>
      </c>
      <c r="W32" s="314"/>
      <c r="X32" s="310">
        <f t="shared" si="0"/>
        <v>0</v>
      </c>
      <c r="Y32" s="310"/>
      <c r="Z32" s="310"/>
      <c r="AA32" s="366"/>
      <c r="AB32" s="133"/>
      <c r="AC32" s="8" t="s">
        <v>114</v>
      </c>
      <c r="AD32" s="13"/>
      <c r="AE32" s="13"/>
      <c r="AF32" s="13"/>
      <c r="AG32" s="13"/>
      <c r="AH32" s="124"/>
    </row>
    <row r="33" spans="1:36" ht="12.75" customHeight="1">
      <c r="A33" s="120"/>
      <c r="B33" s="309"/>
      <c r="C33" s="342"/>
      <c r="D33" s="361"/>
      <c r="E33" s="361"/>
      <c r="F33" s="361"/>
      <c r="G33" s="361"/>
      <c r="H33" s="361"/>
      <c r="I33" s="125" t="s">
        <v>11</v>
      </c>
      <c r="J33" s="338">
        <f>SUMIFS(入力フォーム!$AH$23:$AH$212,入力フォーム!$B$23:$B$212,A31,入力フォーム!$AS$23:$AS$212,"&gt;="&amp;$AD$44,入力フォーム!$AS$23:$AS$212,"&lt;="&amp;$AD$45)</f>
        <v>0</v>
      </c>
      <c r="K33" s="312"/>
      <c r="L33" s="312"/>
      <c r="M33" s="312"/>
      <c r="N33" s="312"/>
      <c r="O33" s="117">
        <f>IFERROR(INDEX(リスト!$E$2:$H$10,MATCH(A31,リスト!$D$2:$D$10,0),MATCH($AD$44,リスト!$E$1:$H$1,1)),"")</f>
        <v>23</v>
      </c>
      <c r="P33" s="312">
        <f>ROUNDDOWN(SUMIFS(入力フォーム!$AN$23:$AN$212,入力フォーム!$B$23:$B$212,A31,入力フォーム!$AS$23:$AS$212,"&gt;="&amp;$AD$44,入力フォーム!$AS$23:$AS$212,"&lt;="&amp;$AD$45),-3)/1000</f>
        <v>0</v>
      </c>
      <c r="Q33" s="312"/>
      <c r="R33" s="312"/>
      <c r="S33" s="313"/>
      <c r="T33" s="315">
        <f>IFERROR(INDEX(リスト!$K$2:$N$10,MATCH(A31,リスト!$J$2:$J$10,0),MATCH($AD$44,リスト!$K$1:$N$1,1)),"")</f>
        <v>9.5</v>
      </c>
      <c r="U33" s="316"/>
      <c r="V33" s="314" t="str">
        <f t="shared" si="1"/>
        <v/>
      </c>
      <c r="W33" s="314"/>
      <c r="X33" s="312">
        <f t="shared" si="0"/>
        <v>0</v>
      </c>
      <c r="Y33" s="312"/>
      <c r="Z33" s="312"/>
      <c r="AA33" s="348"/>
      <c r="AB33" s="126"/>
      <c r="AC33" s="127"/>
      <c r="AD33" s="127"/>
      <c r="AE33" s="127"/>
      <c r="AF33" s="127"/>
      <c r="AG33" s="127"/>
      <c r="AH33" s="128"/>
    </row>
    <row r="34" spans="1:36" ht="12.75" customHeight="1">
      <c r="A34" s="120"/>
      <c r="B34" s="309"/>
      <c r="C34" s="342"/>
      <c r="D34" s="361"/>
      <c r="E34" s="361"/>
      <c r="F34" s="361"/>
      <c r="G34" s="361"/>
      <c r="H34" s="361"/>
      <c r="I34" s="129" t="s">
        <v>42</v>
      </c>
      <c r="J34" s="349">
        <f>SUMIFS(入力フォーム!$AH$23:$AH$212,入力フォーム!$B$23:$B$212,A31,入力フォーム!$AS$23:$AS$212,"&gt;="&amp;$AD$46)</f>
        <v>0</v>
      </c>
      <c r="K34" s="339"/>
      <c r="L34" s="339"/>
      <c r="M34" s="339"/>
      <c r="N34" s="339"/>
      <c r="O34" s="117">
        <f>IFERROR(INDEX(リスト!$E$2:$H$10,MATCH(A31,リスト!$D$2:$D$10,0),MATCH($AD$46,リスト!$E$1:$H$1,1)),"")</f>
        <v>23</v>
      </c>
      <c r="P34" s="339">
        <f>ROUNDDOWN(SUMIFS(入力フォーム!$AN$23:$AN$212,入力フォーム!$B$23:$B$212,A31,入力フォーム!$AS$23:$AS$212,"&gt;="&amp;$AD$46),-3)/1000</f>
        <v>0</v>
      </c>
      <c r="Q34" s="339"/>
      <c r="R34" s="339"/>
      <c r="S34" s="340"/>
      <c r="T34" s="315">
        <f>IFERROR(INDEX(リスト!$K$2:$N$10,MATCH(A31,リスト!$J$2:$J$10,0),MATCH($AD$46,リスト!$K$1:$N$1,1)),"")</f>
        <v>9.5</v>
      </c>
      <c r="U34" s="316"/>
      <c r="V34" s="314" t="str">
        <f t="shared" si="1"/>
        <v/>
      </c>
      <c r="W34" s="314"/>
      <c r="X34" s="339">
        <f>IF(V34="",ROUNDDOWN(P34*T34,0),ROUNDDOWN(P34*V34,0))</f>
        <v>0</v>
      </c>
      <c r="Y34" s="339"/>
      <c r="Z34" s="339"/>
      <c r="AA34" s="339"/>
    </row>
    <row r="35" spans="1:36" ht="12.75" customHeight="1">
      <c r="A35" s="116">
        <v>38</v>
      </c>
      <c r="B35" s="309" t="s">
        <v>54</v>
      </c>
      <c r="C35" s="342"/>
      <c r="D35" s="317" t="s">
        <v>55</v>
      </c>
      <c r="E35" s="317"/>
      <c r="F35" s="317"/>
      <c r="G35" s="317"/>
      <c r="H35" s="317"/>
      <c r="I35" s="102" t="s">
        <v>8</v>
      </c>
      <c r="J35" s="335">
        <f>SUMIFS(入力フォーム!$AH$23:$AH$212,入力フォーム!$B$23:$B$212,A35,入力フォーム!$AS$23:$AS$212,"&gt;="&amp;$AD$40,入力フォーム!$AS$23:$AS$212,"&lt;="&amp;$AD$41)</f>
        <v>0</v>
      </c>
      <c r="K35" s="318"/>
      <c r="L35" s="318"/>
      <c r="M35" s="318"/>
      <c r="N35" s="318"/>
      <c r="O35" s="117">
        <f>IFERROR(INDEX(リスト!$E$2:$H$10,MATCH(A35,リスト!$D$2:$D$10,0),MATCH($AD$40,リスト!$E$1:$H$1,1)),"")</f>
        <v>22</v>
      </c>
      <c r="P35" s="318">
        <f>ROUNDDOWN(SUMIFS(入力フォーム!$AN$23:$AN$212,入力フォーム!$B$23:$B$212,A35,入力フォーム!$AS$23:$AS$212,"&gt;="&amp;$AD$40,入力フォーム!$AS$23:$AS$212,"&lt;="&amp;$AD$41),-3)/1000</f>
        <v>0</v>
      </c>
      <c r="Q35" s="318"/>
      <c r="R35" s="318"/>
      <c r="S35" s="319"/>
      <c r="T35" s="315">
        <f>IFERROR(INDEX(リスト!$K$2:$N$10,MATCH(A35,リスト!$J$2:$J$10,0),MATCH($AD$40,リスト!$K$1:$N$1,1)),"")</f>
        <v>15</v>
      </c>
      <c r="U35" s="316"/>
      <c r="V35" s="314" t="str">
        <f t="shared" si="1"/>
        <v/>
      </c>
      <c r="W35" s="314"/>
      <c r="X35" s="318">
        <f t="shared" si="0"/>
        <v>0</v>
      </c>
      <c r="Y35" s="318"/>
      <c r="Z35" s="318"/>
      <c r="AA35" s="318"/>
    </row>
    <row r="36" spans="1:36" ht="12.75" customHeight="1">
      <c r="A36" s="120"/>
      <c r="B36" s="309"/>
      <c r="C36" s="342"/>
      <c r="D36" s="317"/>
      <c r="E36" s="317"/>
      <c r="F36" s="317"/>
      <c r="G36" s="317"/>
      <c r="H36" s="317"/>
      <c r="I36" s="121" t="s">
        <v>10</v>
      </c>
      <c r="J36" s="337">
        <f>SUMIFS(入力フォーム!$AH$23:$AH$212,入力フォーム!$B$23:$B$212,A35,入力フォーム!$AS$23:$AS$212,"&gt;="&amp;$AD$42,入力フォーム!$AS$23:$AS$212,"&lt;="&amp;$AD$43)</f>
        <v>0</v>
      </c>
      <c r="K36" s="310"/>
      <c r="L36" s="310"/>
      <c r="M36" s="310"/>
      <c r="N36" s="310"/>
      <c r="O36" s="117">
        <f>IFERROR(INDEX(リスト!$E$2:$H$10,MATCH(A35,リスト!$D$2:$D$10,0),MATCH($AD$42,リスト!$E$1:$H$1,1)),"")</f>
        <v>23</v>
      </c>
      <c r="P36" s="310">
        <f>ROUNDDOWN(SUMIFS(入力フォーム!$AN$23:$AN$212,入力フォーム!$B$23:$B$212,A35,入力フォーム!$AS$23:$AS$212,"&gt;="&amp;$AD$42,入力フォーム!$AS$23:$AS$212,"&lt;="&amp;$AD$43),-3)/1000</f>
        <v>0</v>
      </c>
      <c r="Q36" s="310"/>
      <c r="R36" s="310"/>
      <c r="S36" s="311"/>
      <c r="T36" s="315">
        <f>IFERROR(INDEX(リスト!$K$2:$N$10,MATCH(A35,リスト!$J$2:$J$10,0),MATCH($AD$42,リスト!$K$1:$N$1,1)),"")</f>
        <v>15</v>
      </c>
      <c r="U36" s="316"/>
      <c r="V36" s="314" t="str">
        <f t="shared" si="1"/>
        <v/>
      </c>
      <c r="W36" s="314"/>
      <c r="X36" s="310">
        <f t="shared" si="0"/>
        <v>0</v>
      </c>
      <c r="Y36" s="310"/>
      <c r="Z36" s="310"/>
      <c r="AA36" s="310"/>
    </row>
    <row r="37" spans="1:36" ht="12.75" customHeight="1">
      <c r="A37" s="120"/>
      <c r="B37" s="309"/>
      <c r="C37" s="342"/>
      <c r="D37" s="317"/>
      <c r="E37" s="317"/>
      <c r="F37" s="317"/>
      <c r="G37" s="317"/>
      <c r="H37" s="317"/>
      <c r="I37" s="125" t="s">
        <v>11</v>
      </c>
      <c r="J37" s="338">
        <f>SUMIFS(入力フォーム!$AH$23:$AH$212,入力フォーム!$B$23:$B$212,A35,入力フォーム!$AS$23:$AS$212,"&gt;="&amp;$AD$44,入力フォーム!$AS$23:$AS$212,"&lt;="&amp;$AD$45)</f>
        <v>0</v>
      </c>
      <c r="K37" s="312"/>
      <c r="L37" s="312"/>
      <c r="M37" s="312"/>
      <c r="N37" s="312"/>
      <c r="O37" s="117">
        <f>IFERROR(INDEX(リスト!$E$2:$H$10,MATCH(A35,リスト!$D$2:$D$10,0),MATCH($AD$44,リスト!$E$1:$H$1,1)),"")</f>
        <v>23</v>
      </c>
      <c r="P37" s="312">
        <f>ROUNDDOWN(SUMIFS(入力フォーム!$AN$23:$AN$212,入力フォーム!$B$23:$B$212,A35,入力フォーム!$AS$23:$AS$212,"&gt;="&amp;$AD$44,入力フォーム!$AS$23:$AS$212,"&lt;="&amp;$AD$45),-3)/1000</f>
        <v>0</v>
      </c>
      <c r="Q37" s="312"/>
      <c r="R37" s="312"/>
      <c r="S37" s="313"/>
      <c r="T37" s="315">
        <f>IFERROR(INDEX(リスト!$K$2:$N$10,MATCH(A35,リスト!$J$2:$J$10,0),MATCH($AD$44,リスト!$K$1:$N$1,1)),"")</f>
        <v>12</v>
      </c>
      <c r="U37" s="316"/>
      <c r="V37" s="314" t="str">
        <f t="shared" si="1"/>
        <v/>
      </c>
      <c r="W37" s="314"/>
      <c r="X37" s="312">
        <f t="shared" si="0"/>
        <v>0</v>
      </c>
      <c r="Y37" s="312"/>
      <c r="Z37" s="312"/>
      <c r="AA37" s="312"/>
    </row>
    <row r="38" spans="1:36" ht="12.75" customHeight="1">
      <c r="A38" s="120"/>
      <c r="B38" s="309"/>
      <c r="C38" s="342"/>
      <c r="D38" s="317"/>
      <c r="E38" s="317"/>
      <c r="F38" s="317"/>
      <c r="G38" s="317"/>
      <c r="H38" s="317"/>
      <c r="I38" s="129" t="s">
        <v>42</v>
      </c>
      <c r="J38" s="349">
        <f>SUMIFS(入力フォーム!$AH$23:$AH$212,入力フォーム!$B$23:$B$212,A35,入力フォーム!$AS$23:$AS$212,"&gt;="&amp;$AD$46)</f>
        <v>0</v>
      </c>
      <c r="K38" s="339"/>
      <c r="L38" s="339"/>
      <c r="M38" s="339"/>
      <c r="N38" s="339"/>
      <c r="O38" s="117">
        <f>IFERROR(INDEX(リスト!$E$2:$H$10,MATCH(A35,リスト!$D$2:$D$10,0),MATCH($AD$46,リスト!$E$1:$H$1,1)),"")</f>
        <v>23</v>
      </c>
      <c r="P38" s="339">
        <f>ROUNDDOWN(SUMIFS(入力フォーム!$AN$23:$AN$212,入力フォーム!$B$23:$B$212,A35,入力フォーム!$AS$23:$AS$212,"&gt;="&amp;$AD$46),-3)/1000</f>
        <v>0</v>
      </c>
      <c r="Q38" s="339"/>
      <c r="R38" s="339"/>
      <c r="S38" s="340"/>
      <c r="T38" s="315">
        <f>IFERROR(INDEX(リスト!$K$2:$N$10,MATCH(A35,リスト!$J$2:$J$10,0),MATCH($AD$46,リスト!$K$1:$N$1,1)),"")</f>
        <v>12</v>
      </c>
      <c r="U38" s="316"/>
      <c r="V38" s="314" t="str">
        <f t="shared" si="1"/>
        <v/>
      </c>
      <c r="W38" s="314"/>
      <c r="X38" s="339">
        <f t="shared" si="0"/>
        <v>0</v>
      </c>
      <c r="Y38" s="339"/>
      <c r="Z38" s="339"/>
      <c r="AA38" s="339"/>
    </row>
    <row r="39" spans="1:36" ht="12.75" customHeight="1">
      <c r="A39" s="116" t="s">
        <v>134</v>
      </c>
      <c r="B39" s="309" t="s">
        <v>56</v>
      </c>
      <c r="C39" s="342"/>
      <c r="D39" s="317" t="s">
        <v>57</v>
      </c>
      <c r="E39" s="317"/>
      <c r="F39" s="317" t="s">
        <v>58</v>
      </c>
      <c r="G39" s="317"/>
      <c r="H39" s="317"/>
      <c r="I39" s="102" t="s">
        <v>8</v>
      </c>
      <c r="J39" s="335">
        <f>SUMIFS(入力フォーム!$AH$23:$AH$212,入力フォーム!$B$23:$B$212,A39,入力フォーム!$AS$23:$AS$212,"&gt;="&amp;$AD$40,入力フォーム!$AS$23:$AS$212,"&lt;="&amp;$AD$41)</f>
        <v>0</v>
      </c>
      <c r="K39" s="318"/>
      <c r="L39" s="318"/>
      <c r="M39" s="318"/>
      <c r="N39" s="318"/>
      <c r="O39" s="117">
        <f>IFERROR(INDEX(リスト!$E$2:$H$10,MATCH(A39,リスト!$D$2:$D$10,0),MATCH($AD$40,リスト!$E$1:$H$1,1)),"")</f>
        <v>38</v>
      </c>
      <c r="P39" s="318">
        <f>ROUNDDOWN(SUMIFS(入力フォーム!$AN$23:$AN$212,入力フォーム!$B$23:$B$212,A39,入力フォーム!$AS$23:$AS$212,"&gt;="&amp;$AD$40,入力フォーム!$AS$23:$AS$212,"&lt;="&amp;$AD$41),-3)/1000</f>
        <v>0</v>
      </c>
      <c r="Q39" s="318"/>
      <c r="R39" s="318"/>
      <c r="S39" s="319"/>
      <c r="T39" s="315">
        <f>IFERROR(INDEX(リスト!$K$2:$N$10,MATCH(A39,リスト!$J$2:$J$10,0),MATCH($AD$40,リスト!$K$1:$N$1,1)),"")</f>
        <v>7.5</v>
      </c>
      <c r="U39" s="316"/>
      <c r="V39" s="314" t="str">
        <f t="shared" si="1"/>
        <v/>
      </c>
      <c r="W39" s="314"/>
      <c r="X39" s="318">
        <f t="shared" si="0"/>
        <v>0</v>
      </c>
      <c r="Y39" s="318"/>
      <c r="Z39" s="318"/>
      <c r="AA39" s="318"/>
      <c r="AB39" s="336" t="s">
        <v>59</v>
      </c>
      <c r="AC39" s="336"/>
      <c r="AD39" s="336"/>
      <c r="AE39" s="336"/>
      <c r="AF39" s="336"/>
      <c r="AG39" s="336"/>
    </row>
    <row r="40" spans="1:36" ht="12.75" customHeight="1">
      <c r="A40" s="120"/>
      <c r="B40" s="309"/>
      <c r="C40" s="342"/>
      <c r="D40" s="317"/>
      <c r="E40" s="317"/>
      <c r="F40" s="317"/>
      <c r="G40" s="317"/>
      <c r="H40" s="317"/>
      <c r="I40" s="121" t="s">
        <v>10</v>
      </c>
      <c r="J40" s="337">
        <f>SUMIFS(入力フォーム!$AH$23:$AH$212,入力フォーム!$B$23:$B$212,A39,入力フォーム!$AS$23:$AS$212,"&gt;="&amp;$AD$42,入力フォーム!$AS$23:$AS$212,"&lt;="&amp;$AD$43)</f>
        <v>0</v>
      </c>
      <c r="K40" s="310"/>
      <c r="L40" s="310"/>
      <c r="M40" s="310"/>
      <c r="N40" s="310"/>
      <c r="O40" s="117">
        <f>IFERROR(INDEX(リスト!$E$2:$H$10,MATCH(A39,リスト!$D$2:$D$10,0),MATCH($AD$42,リスト!$E$1:$H$1,1)),"")</f>
        <v>40</v>
      </c>
      <c r="P40" s="310">
        <f>ROUNDDOWN(SUMIFS(入力フォーム!$AN$23:$AN$212,入力フォーム!$B$23:$B$212,A39,入力フォーム!$AS$23:$AS$212,"&gt;="&amp;$AD$42,入力フォーム!$AS$23:$AS$212,"&lt;="&amp;$AD$43),-3)/1000</f>
        <v>0</v>
      </c>
      <c r="Q40" s="310"/>
      <c r="R40" s="310"/>
      <c r="S40" s="311"/>
      <c r="T40" s="315">
        <f>IFERROR(INDEX(リスト!$K$2:$N$10,MATCH(A39,リスト!$J$2:$J$10,0),MATCH($AD$42,リスト!$K$1:$N$1,1)),"")</f>
        <v>6.5</v>
      </c>
      <c r="U40" s="316"/>
      <c r="V40" s="314" t="str">
        <f t="shared" si="1"/>
        <v/>
      </c>
      <c r="W40" s="314"/>
      <c r="X40" s="310">
        <f t="shared" si="0"/>
        <v>0</v>
      </c>
      <c r="Y40" s="310"/>
      <c r="Z40" s="310"/>
      <c r="AA40" s="310"/>
      <c r="AC40" s="135" t="s">
        <v>140</v>
      </c>
      <c r="AD40" s="397">
        <f>リスト!P2</f>
        <v>41548</v>
      </c>
      <c r="AE40" s="397"/>
      <c r="AF40" s="397"/>
      <c r="AG40" s="397"/>
      <c r="AH40" s="397"/>
      <c r="AI40" s="8" t="s">
        <v>128</v>
      </c>
    </row>
    <row r="41" spans="1:36" ht="12.75" customHeight="1">
      <c r="A41" s="120"/>
      <c r="B41" s="309"/>
      <c r="C41" s="342"/>
      <c r="D41" s="317"/>
      <c r="E41" s="317"/>
      <c r="F41" s="317"/>
      <c r="G41" s="317"/>
      <c r="H41" s="317"/>
      <c r="I41" s="125" t="s">
        <v>11</v>
      </c>
      <c r="J41" s="338">
        <f>SUMIFS(入力フォーム!$AH$23:$AH$212,入力フォーム!$B$23:$B$212,A39,入力フォーム!$AS$23:$AS$212,"&gt;="&amp;$AD$44,入力フォーム!$AS$23:$AS$212,"&lt;="&amp;$AD$45)</f>
        <v>0</v>
      </c>
      <c r="K41" s="312"/>
      <c r="L41" s="312"/>
      <c r="M41" s="312"/>
      <c r="N41" s="312"/>
      <c r="O41" s="117">
        <f>IFERROR(INDEX(リスト!$E$2:$H$10,MATCH(A39,リスト!$D$2:$D$10,0),MATCH($AD$44,リスト!$E$1:$H$1,1)),"")</f>
        <v>38</v>
      </c>
      <c r="P41" s="312">
        <f>ROUNDDOWN(SUMIFS(入力フォーム!$AN$23:$AN$212,入力フォーム!$B$23:$B$212,A39,入力フォーム!$AS$23:$AS$212,"&gt;="&amp;$AD$44,入力フォーム!$AS$23:$AS$212,"&lt;="&amp;$AD$45),-3)/1000</f>
        <v>0</v>
      </c>
      <c r="Q41" s="312"/>
      <c r="R41" s="312"/>
      <c r="S41" s="313"/>
      <c r="T41" s="315">
        <f>IFERROR(INDEX(リスト!$K$2:$N$10,MATCH(A39,リスト!$J$2:$J$10,0),MATCH($AD$44,リスト!$K$1:$N$1,1)),"")</f>
        <v>6.5</v>
      </c>
      <c r="U41" s="316"/>
      <c r="V41" s="314" t="str">
        <f t="shared" si="1"/>
        <v/>
      </c>
      <c r="W41" s="314"/>
      <c r="X41" s="312">
        <f t="shared" si="0"/>
        <v>0</v>
      </c>
      <c r="Y41" s="312"/>
      <c r="Z41" s="312"/>
      <c r="AA41" s="312"/>
      <c r="AC41" s="136" t="s">
        <v>126</v>
      </c>
      <c r="AD41" s="397">
        <f>リスト!R2</f>
        <v>42094</v>
      </c>
      <c r="AE41" s="397"/>
      <c r="AF41" s="397"/>
      <c r="AG41" s="397"/>
      <c r="AH41" s="397"/>
      <c r="AI41" s="136"/>
      <c r="AJ41" s="136"/>
    </row>
    <row r="42" spans="1:36" ht="12.75" customHeight="1">
      <c r="A42" s="120"/>
      <c r="B42" s="309"/>
      <c r="C42" s="342"/>
      <c r="D42" s="317"/>
      <c r="E42" s="317"/>
      <c r="F42" s="317"/>
      <c r="G42" s="317"/>
      <c r="H42" s="317"/>
      <c r="I42" s="129" t="s">
        <v>42</v>
      </c>
      <c r="J42" s="349">
        <f>SUMIFS(入力フォーム!$AH$23:$AH$212,入力フォーム!$B$23:$B$212,A39,入力フォーム!$AS$23:$AS$212,"&gt;="&amp;$AD$46)</f>
        <v>0</v>
      </c>
      <c r="K42" s="339"/>
      <c r="L42" s="339"/>
      <c r="M42" s="339"/>
      <c r="N42" s="339"/>
      <c r="O42" s="117">
        <f>IFERROR(INDEX(リスト!$E$2:$H$10,MATCH(A39,リスト!$D$2:$D$10,0),MATCH($AD$46,リスト!$E$1:$H$1,1)),"")</f>
        <v>38</v>
      </c>
      <c r="P42" s="339">
        <f>ROUNDDOWN(SUMIFS(入力フォーム!$AN$23:$AN$212,入力フォーム!$B$23:$B$212,A39,入力フォーム!$AS$23:$AS$212,"&gt;="&amp;$AD$46),-3)/1000</f>
        <v>0</v>
      </c>
      <c r="Q42" s="339"/>
      <c r="R42" s="339"/>
      <c r="S42" s="340"/>
      <c r="T42" s="315">
        <f>IFERROR(INDEX(リスト!$K$2:$N$10,MATCH(A39,リスト!$J$2:$J$10,0),MATCH($AD$46,リスト!$K$1:$N$1,1)),"")</f>
        <v>6</v>
      </c>
      <c r="U42" s="316"/>
      <c r="V42" s="314" t="str">
        <f t="shared" si="1"/>
        <v/>
      </c>
      <c r="W42" s="314"/>
      <c r="X42" s="339">
        <f t="shared" si="0"/>
        <v>0</v>
      </c>
      <c r="Y42" s="339"/>
      <c r="Z42" s="339"/>
      <c r="AA42" s="339"/>
      <c r="AC42" s="137" t="s">
        <v>141</v>
      </c>
      <c r="AD42" s="369">
        <f>リスト!P3</f>
        <v>42095</v>
      </c>
      <c r="AE42" s="369"/>
      <c r="AF42" s="369"/>
      <c r="AG42" s="369"/>
      <c r="AH42" s="369"/>
      <c r="AI42" s="138" t="s">
        <v>127</v>
      </c>
      <c r="AJ42" s="136"/>
    </row>
    <row r="43" spans="1:36" ht="12.75" customHeight="1">
      <c r="A43" s="116" t="s">
        <v>135</v>
      </c>
      <c r="B43" s="309"/>
      <c r="C43" s="342"/>
      <c r="D43" s="317"/>
      <c r="E43" s="317"/>
      <c r="F43" s="317" t="s">
        <v>60</v>
      </c>
      <c r="G43" s="317"/>
      <c r="H43" s="317"/>
      <c r="I43" s="102" t="s">
        <v>8</v>
      </c>
      <c r="J43" s="335">
        <f>SUMIFS(入力フォーム!$AH$23:$AH$212,入力フォーム!$B$23:$B$212,A43,入力フォーム!$AS$23:$AS$212,"&gt;="&amp;$AD$40,入力フォーム!$AS$23:$AS$212,"&lt;="&amp;$AD$41)</f>
        <v>0</v>
      </c>
      <c r="K43" s="318"/>
      <c r="L43" s="318"/>
      <c r="M43" s="318"/>
      <c r="N43" s="318"/>
      <c r="O43" s="117">
        <f>IFERROR(INDEX(リスト!$E$2:$H$10,MATCH(A43,リスト!$D$2:$D$10,0),MATCH($AD$40,リスト!$E$1:$H$1,1)),"")</f>
        <v>21</v>
      </c>
      <c r="P43" s="318">
        <f>ROUNDDOWN(SUMIFS(入力フォーム!$AN$23:$AN$212,入力フォーム!$B$23:$B$212,A43,入力フォーム!$AS$23:$AS$212,"&gt;="&amp;$AD$40,入力フォーム!$AS$23:$AS$212,"&lt;="&amp;$AD$41),-3)/1000</f>
        <v>0</v>
      </c>
      <c r="Q43" s="318"/>
      <c r="R43" s="318"/>
      <c r="S43" s="319"/>
      <c r="T43" s="315">
        <f>IFERROR(INDEX(リスト!$K$2:$N$10,MATCH(A43,リスト!$J$2:$J$10,0),MATCH($AD$40,リスト!$K$1:$N$1,1)),"")</f>
        <v>7.5</v>
      </c>
      <c r="U43" s="316"/>
      <c r="V43" s="314" t="str">
        <f t="shared" si="1"/>
        <v/>
      </c>
      <c r="W43" s="314"/>
      <c r="X43" s="318">
        <f t="shared" si="0"/>
        <v>0</v>
      </c>
      <c r="Y43" s="318"/>
      <c r="Z43" s="318"/>
      <c r="AA43" s="318"/>
      <c r="AC43" s="139"/>
      <c r="AD43" s="369">
        <f>リスト!R3</f>
        <v>43190</v>
      </c>
      <c r="AE43" s="369"/>
      <c r="AF43" s="369"/>
      <c r="AG43" s="369"/>
      <c r="AH43" s="369"/>
      <c r="AI43" s="139"/>
      <c r="AJ43" s="136"/>
    </row>
    <row r="44" spans="1:36" ht="12.75" customHeight="1">
      <c r="A44" s="120"/>
      <c r="B44" s="309"/>
      <c r="C44" s="342"/>
      <c r="D44" s="317"/>
      <c r="E44" s="317"/>
      <c r="F44" s="317"/>
      <c r="G44" s="317"/>
      <c r="H44" s="317"/>
      <c r="I44" s="121" t="s">
        <v>10</v>
      </c>
      <c r="J44" s="337">
        <f>SUMIFS(入力フォーム!$AH$23:$AH$212,入力フォーム!$B$23:$B$212,A43,入力フォーム!$AS$23:$AS$212,"&gt;="&amp;$AD$42,入力フォーム!$AS$23:$AS$212,"&lt;="&amp;$AD$43)</f>
        <v>0</v>
      </c>
      <c r="K44" s="310"/>
      <c r="L44" s="310"/>
      <c r="M44" s="310"/>
      <c r="N44" s="310"/>
      <c r="O44" s="117">
        <f>IFERROR(INDEX(リスト!$E$2:$H$10,MATCH(A43,リスト!$D$2:$D$10,0),MATCH($AD$42,リスト!$E$1:$H$1,1)),"")</f>
        <v>22</v>
      </c>
      <c r="P44" s="310">
        <f>ROUNDDOWN(SUMIFS(入力フォーム!$AN$23:$AN$212,入力フォーム!$B$23:$B$212,A43,入力フォーム!$AS$23:$AS$212,"&gt;="&amp;$AD$42,入力フォーム!$AS$23:$AS$212,"&lt;="&amp;$AD$43),-3)/1000</f>
        <v>0</v>
      </c>
      <c r="Q44" s="310"/>
      <c r="R44" s="310"/>
      <c r="S44" s="311"/>
      <c r="T44" s="315">
        <f>IFERROR(INDEX(リスト!$K$2:$N$10,MATCH(A43,リスト!$J$2:$J$10,0),MATCH($AD$42,リスト!$K$1:$N$1,1)),"")</f>
        <v>6.5</v>
      </c>
      <c r="U44" s="316"/>
      <c r="V44" s="314" t="str">
        <f t="shared" si="1"/>
        <v/>
      </c>
      <c r="W44" s="314"/>
      <c r="X44" s="310">
        <f t="shared" si="0"/>
        <v>0</v>
      </c>
      <c r="Y44" s="310"/>
      <c r="Z44" s="310"/>
      <c r="AA44" s="310"/>
      <c r="AC44" s="140" t="s">
        <v>142</v>
      </c>
      <c r="AD44" s="368">
        <f>リスト!P4</f>
        <v>43191</v>
      </c>
      <c r="AE44" s="368"/>
      <c r="AF44" s="368"/>
      <c r="AG44" s="368"/>
      <c r="AH44" s="368"/>
      <c r="AI44" s="141" t="s">
        <v>127</v>
      </c>
      <c r="AJ44" s="136"/>
    </row>
    <row r="45" spans="1:36" ht="12.75" customHeight="1">
      <c r="A45" s="120"/>
      <c r="B45" s="309"/>
      <c r="C45" s="342"/>
      <c r="D45" s="317"/>
      <c r="E45" s="317"/>
      <c r="F45" s="317"/>
      <c r="G45" s="317"/>
      <c r="H45" s="317"/>
      <c r="I45" s="125" t="s">
        <v>11</v>
      </c>
      <c r="J45" s="338">
        <f>SUMIFS(入力フォーム!$AH$23:$AH$212,入力フォーム!$B$23:$B$212,A43,入力フォーム!$AS$23:$AS$212,"&gt;="&amp;$AD$44,入力フォーム!$AS$23:$AS$212,"&lt;="&amp;$AD$45)</f>
        <v>0</v>
      </c>
      <c r="K45" s="312"/>
      <c r="L45" s="312"/>
      <c r="M45" s="312"/>
      <c r="N45" s="312"/>
      <c r="O45" s="117">
        <f>IFERROR(INDEX(リスト!$E$2:$H$10,MATCH(A43,リスト!$D$2:$D$10,0),MATCH($AD$44,リスト!$E$1:$H$1,1)),"")</f>
        <v>21</v>
      </c>
      <c r="P45" s="312">
        <f>ROUNDDOWN(SUMIFS(入力フォーム!$AN$23:$AN$212,入力フォーム!$B$23:$B$212,A43,入力フォーム!$AS$23:$AS$212,"&gt;="&amp;$AD$44,入力フォーム!$AS$23:$AS$212,"&lt;="&amp;$AD$45),-3)/1000</f>
        <v>0</v>
      </c>
      <c r="Q45" s="312"/>
      <c r="R45" s="312"/>
      <c r="S45" s="313"/>
      <c r="T45" s="315">
        <f>IFERROR(INDEX(リスト!$K$2:$N$10,MATCH(A43,リスト!$J$2:$J$10,0),MATCH($AD$44,リスト!$K$1:$N$1,1)),"")</f>
        <v>6.5</v>
      </c>
      <c r="U45" s="316"/>
      <c r="V45" s="314" t="str">
        <f t="shared" si="1"/>
        <v/>
      </c>
      <c r="W45" s="314"/>
      <c r="X45" s="312">
        <f t="shared" si="0"/>
        <v>0</v>
      </c>
      <c r="Y45" s="312"/>
      <c r="Z45" s="312"/>
      <c r="AA45" s="312"/>
      <c r="AC45" s="142"/>
      <c r="AD45" s="368">
        <f>リスト!R4</f>
        <v>45382</v>
      </c>
      <c r="AE45" s="368"/>
      <c r="AF45" s="368"/>
      <c r="AG45" s="368"/>
      <c r="AH45" s="368"/>
      <c r="AI45" s="142"/>
      <c r="AJ45" s="136"/>
    </row>
    <row r="46" spans="1:36" ht="12.75" customHeight="1">
      <c r="A46" s="120"/>
      <c r="B46" s="309"/>
      <c r="C46" s="342"/>
      <c r="D46" s="317"/>
      <c r="E46" s="317"/>
      <c r="F46" s="317"/>
      <c r="G46" s="317"/>
      <c r="H46" s="317"/>
      <c r="I46" s="129" t="s">
        <v>42</v>
      </c>
      <c r="J46" s="349">
        <f>SUMIFS(入力フォーム!$AH$23:$AH$212,入力フォーム!$B$23:$B$212,A43,入力フォーム!$AS$23:$AS$212,"&gt;="&amp;$AD$46)</f>
        <v>0</v>
      </c>
      <c r="K46" s="339"/>
      <c r="L46" s="339"/>
      <c r="M46" s="339"/>
      <c r="N46" s="339"/>
      <c r="O46" s="117">
        <f>IFERROR(INDEX(リスト!$E$2:$H$10,MATCH(A43,リスト!$D$2:$D$10,0),MATCH($AD$46,リスト!$E$1:$H$1,1)),"")</f>
        <v>21</v>
      </c>
      <c r="P46" s="339">
        <f>ROUNDDOWN(SUMIFS(入力フォーム!$AN$23:$AN$212,入力フォーム!$B$23:$B$212,A43,入力フォーム!$AS$23:$AS$212,"&gt;="&amp;$AD$46),-3)/1000</f>
        <v>0</v>
      </c>
      <c r="Q46" s="339"/>
      <c r="R46" s="339"/>
      <c r="S46" s="340"/>
      <c r="T46" s="315">
        <f>IFERROR(INDEX(リスト!$K$2:$N$10,MATCH(A43,リスト!$J$2:$J$10,0),MATCH($AD$46,リスト!$K$1:$N$1,1)),"")</f>
        <v>6</v>
      </c>
      <c r="U46" s="316"/>
      <c r="V46" s="314" t="str">
        <f t="shared" si="1"/>
        <v/>
      </c>
      <c r="W46" s="314"/>
      <c r="X46" s="339">
        <f t="shared" si="0"/>
        <v>0</v>
      </c>
      <c r="Y46" s="339"/>
      <c r="Z46" s="339"/>
      <c r="AA46" s="339"/>
      <c r="AC46" s="143" t="s">
        <v>143</v>
      </c>
      <c r="AD46" s="341">
        <f>リスト!P5</f>
        <v>45383</v>
      </c>
      <c r="AE46" s="341"/>
      <c r="AF46" s="341"/>
      <c r="AG46" s="341"/>
      <c r="AH46" s="341"/>
      <c r="AI46" s="144" t="s">
        <v>127</v>
      </c>
      <c r="AJ46" s="136"/>
    </row>
    <row r="47" spans="1:36" ht="12.75" customHeight="1">
      <c r="A47" s="116">
        <v>37</v>
      </c>
      <c r="B47" s="309" t="s">
        <v>61</v>
      </c>
      <c r="C47" s="342"/>
      <c r="D47" s="317" t="s">
        <v>62</v>
      </c>
      <c r="E47" s="317"/>
      <c r="F47" s="317"/>
      <c r="G47" s="317"/>
      <c r="H47" s="317"/>
      <c r="I47" s="102" t="s">
        <v>8</v>
      </c>
      <c r="J47" s="335">
        <f>SUMIFS(入力フォーム!$AH$23:$AH$212,入力フォーム!$B$23:$B$212,A47,入力フォーム!$AS$23:$AS$212,"&gt;="&amp;$AD$40,入力フォーム!$AS$23:$AS$212,"&lt;="&amp;$AD$41)</f>
        <v>0</v>
      </c>
      <c r="K47" s="318"/>
      <c r="L47" s="318"/>
      <c r="M47" s="318"/>
      <c r="N47" s="318"/>
      <c r="O47" s="117">
        <f>IFERROR(INDEX(リスト!$E$2:$H$10,MATCH(A47,リスト!$D$2:$D$10,0),MATCH($AD$40,リスト!$E$1:$H$1,1)),"")</f>
        <v>23</v>
      </c>
      <c r="P47" s="318">
        <f>ROUNDDOWN(SUMIFS(入力フォーム!$AN$23:$AN$212,入力フォーム!$B$23:$B$212,A47,入力フォーム!$AS$23:$AS$212,"&gt;="&amp;$AD$40,入力フォーム!$AS$23:$AS$212,"&lt;="&amp;$AD$41),-3)/1000</f>
        <v>0</v>
      </c>
      <c r="Q47" s="318"/>
      <c r="R47" s="318"/>
      <c r="S47" s="319"/>
      <c r="T47" s="315">
        <f>IFERROR(INDEX(リスト!$K$2:$N$10,MATCH(A47,リスト!$J$2:$J$10,0),MATCH($AD$40,リスト!$K$1:$N$1,1)),"")</f>
        <v>19</v>
      </c>
      <c r="U47" s="316"/>
      <c r="V47" s="314" t="str">
        <f t="shared" si="1"/>
        <v/>
      </c>
      <c r="W47" s="314"/>
      <c r="X47" s="318">
        <f t="shared" si="0"/>
        <v>0</v>
      </c>
      <c r="Y47" s="318"/>
      <c r="Z47" s="318"/>
      <c r="AA47" s="318"/>
      <c r="AC47" s="144"/>
      <c r="AD47" s="341"/>
      <c r="AE47" s="341"/>
      <c r="AF47" s="341"/>
      <c r="AG47" s="341"/>
      <c r="AH47" s="341"/>
      <c r="AI47" s="144"/>
      <c r="AJ47" s="136"/>
    </row>
    <row r="48" spans="1:36" ht="12.75" customHeight="1">
      <c r="A48" s="120"/>
      <c r="B48" s="309"/>
      <c r="C48" s="342"/>
      <c r="D48" s="317"/>
      <c r="E48" s="317"/>
      <c r="F48" s="317"/>
      <c r="G48" s="317"/>
      <c r="H48" s="317"/>
      <c r="I48" s="121" t="s">
        <v>10</v>
      </c>
      <c r="J48" s="337">
        <f>SUMIFS(入力フォーム!$AH$23:$AH$212,入力フォーム!$B$23:$B$212,A47,入力フォーム!$AS$23:$AS$212,"&gt;="&amp;$AD$42,入力フォーム!$AS$23:$AS$212,"&lt;="&amp;$AD$43)</f>
        <v>0</v>
      </c>
      <c r="K48" s="310"/>
      <c r="L48" s="310"/>
      <c r="M48" s="310"/>
      <c r="N48" s="310"/>
      <c r="O48" s="117">
        <f>IFERROR(INDEX(リスト!$E$2:$H$10,MATCH(A47,リスト!$D$2:$D$10,0),MATCH($AD$42,リスト!$E$1:$H$1,1)),"")</f>
        <v>24</v>
      </c>
      <c r="P48" s="310">
        <f>ROUNDDOWN(SUMIFS(入力フォーム!$AN$23:$AN$212,入力フォーム!$B$23:$B$212,A47,入力フォーム!$AS$23:$AS$212,"&gt;="&amp;$AD$42,入力フォーム!$AS$23:$AS$212,"&lt;="&amp;$AD$43),-3)/1000</f>
        <v>0</v>
      </c>
      <c r="Q48" s="310"/>
      <c r="R48" s="310"/>
      <c r="S48" s="311"/>
      <c r="T48" s="315">
        <f>IFERROR(INDEX(リスト!$K$2:$N$10,MATCH(A47,リスト!$J$2:$J$10,0),MATCH($AD$42,リスト!$K$1:$N$1,1)),"")</f>
        <v>17</v>
      </c>
      <c r="U48" s="316"/>
      <c r="V48" s="314" t="str">
        <f t="shared" si="1"/>
        <v/>
      </c>
      <c r="W48" s="314"/>
      <c r="X48" s="310">
        <f t="shared" si="0"/>
        <v>0</v>
      </c>
      <c r="Y48" s="310"/>
      <c r="Z48" s="310"/>
      <c r="AA48" s="310"/>
    </row>
    <row r="49" spans="1:53" ht="12.75" customHeight="1">
      <c r="A49" s="120"/>
      <c r="B49" s="309"/>
      <c r="C49" s="342"/>
      <c r="D49" s="317"/>
      <c r="E49" s="317"/>
      <c r="F49" s="317"/>
      <c r="G49" s="317"/>
      <c r="H49" s="317"/>
      <c r="I49" s="125" t="s">
        <v>11</v>
      </c>
      <c r="J49" s="338">
        <f>SUMIFS(入力フォーム!$AH$23:$AH$212,入力フォーム!$B$23:$B$212,A47,入力フォーム!$AS$23:$AS$212,"&gt;="&amp;$AD$44,入力フォーム!$AS$23:$AS$212,"&lt;="&amp;$AD$45)</f>
        <v>0</v>
      </c>
      <c r="K49" s="312"/>
      <c r="L49" s="312"/>
      <c r="M49" s="312"/>
      <c r="N49" s="312"/>
      <c r="O49" s="117">
        <f>IFERROR(INDEX(リスト!$E$2:$H$10,MATCH(A47,リスト!$D$2:$D$10,0),MATCH($AD$44,リスト!$E$1:$H$1,1)),"")</f>
        <v>24</v>
      </c>
      <c r="P49" s="312">
        <f>ROUNDDOWN(SUMIFS(入力フォーム!$AN$23:$AN$212,入力フォーム!$B$23:$B$212,A47,入力フォーム!$AS$23:$AS$212,"&gt;="&amp;$AD$44,入力フォーム!$AS$23:$AS$212,"&lt;="&amp;$AD$45),-3)/1000</f>
        <v>0</v>
      </c>
      <c r="Q49" s="312"/>
      <c r="R49" s="312"/>
      <c r="S49" s="313"/>
      <c r="T49" s="315">
        <f>IFERROR(INDEX(リスト!$K$2:$N$10,MATCH(A47,リスト!$J$2:$J$10,0),MATCH($AD$44,リスト!$K$1:$N$1,1)),"")</f>
        <v>15</v>
      </c>
      <c r="U49" s="316"/>
      <c r="V49" s="314" t="str">
        <f t="shared" si="1"/>
        <v/>
      </c>
      <c r="W49" s="314"/>
      <c r="X49" s="312">
        <f t="shared" si="0"/>
        <v>0</v>
      </c>
      <c r="Y49" s="312"/>
      <c r="Z49" s="312"/>
      <c r="AA49" s="312"/>
      <c r="AB49" s="336" t="s">
        <v>63</v>
      </c>
      <c r="AC49" s="336"/>
      <c r="AD49" s="336"/>
      <c r="AE49" s="336"/>
      <c r="AF49" s="336"/>
      <c r="AG49" s="336"/>
      <c r="AH49" s="336"/>
    </row>
    <row r="50" spans="1:53" ht="12.75" customHeight="1">
      <c r="A50" s="120"/>
      <c r="B50" s="309"/>
      <c r="C50" s="342"/>
      <c r="D50" s="317"/>
      <c r="E50" s="317"/>
      <c r="F50" s="317"/>
      <c r="G50" s="317"/>
      <c r="H50" s="317"/>
      <c r="I50" s="129" t="s">
        <v>42</v>
      </c>
      <c r="J50" s="349">
        <f>SUMIFS(入力フォーム!$AH$23:$AH$212,入力フォーム!$B$23:$B$212,A47,入力フォーム!$AS$23:$AS$212,"&gt;="&amp;$AD$46)</f>
        <v>0</v>
      </c>
      <c r="K50" s="339"/>
      <c r="L50" s="339"/>
      <c r="M50" s="339"/>
      <c r="N50" s="339"/>
      <c r="O50" s="117">
        <f>IFERROR(INDEX(リスト!$E$2:$H$10,MATCH(A47,リスト!$D$2:$D$10,0),MATCH($AD$46,リスト!$E$1:$H$1,1)),"")</f>
        <v>23</v>
      </c>
      <c r="P50" s="339">
        <f>ROUNDDOWN(SUMIFS(入力フォーム!$AN$23:$AN$212,入力フォーム!$B$23:$B$212,A47,入力フォーム!$AS$23:$AS$212,"&gt;="&amp;$AD$46),-3)/1000</f>
        <v>0</v>
      </c>
      <c r="Q50" s="339"/>
      <c r="R50" s="339"/>
      <c r="S50" s="340"/>
      <c r="T50" s="315">
        <f>IFERROR(INDEX(リスト!$K$2:$N$10,MATCH(A47,リスト!$J$2:$J$10,0),MATCH($AD$46,リスト!$K$1:$N$1,1)),"")</f>
        <v>15</v>
      </c>
      <c r="U50" s="316"/>
      <c r="V50" s="314" t="str">
        <f>IF(AND(P50&lt;&gt;0,$D$10&lt;&gt;""),(((T50-0.6)/1000)*((100+$D$10)/100)+(0.6/1000))*1000,"")</f>
        <v/>
      </c>
      <c r="W50" s="314"/>
      <c r="X50" s="339">
        <f t="shared" si="0"/>
        <v>0</v>
      </c>
      <c r="Y50" s="339"/>
      <c r="Z50" s="339"/>
      <c r="AA50" s="339"/>
      <c r="AB50" s="336" t="s">
        <v>64</v>
      </c>
      <c r="AC50" s="336"/>
      <c r="AD50" s="336"/>
      <c r="AE50" s="336"/>
      <c r="AF50" s="336"/>
      <c r="AG50" s="336"/>
      <c r="AH50" s="336"/>
    </row>
    <row r="51" spans="1:53" ht="13.5" customHeight="1">
      <c r="B51" s="320" t="s">
        <v>20</v>
      </c>
      <c r="C51" s="320"/>
      <c r="D51" s="320"/>
      <c r="E51" s="320"/>
      <c r="F51" s="320"/>
      <c r="G51" s="320"/>
      <c r="H51" s="320"/>
      <c r="I51" s="321"/>
      <c r="J51" s="378">
        <f>SUM(J15:N50)</f>
        <v>0</v>
      </c>
      <c r="K51" s="377"/>
      <c r="L51" s="377"/>
      <c r="M51" s="377"/>
      <c r="N51" s="377"/>
      <c r="O51" s="145"/>
      <c r="P51" s="377">
        <f>SUM(P15:S50)</f>
        <v>0</v>
      </c>
      <c r="Q51" s="377"/>
      <c r="R51" s="377"/>
      <c r="S51" s="379"/>
      <c r="T51" s="381"/>
      <c r="U51" s="380"/>
      <c r="V51" s="380"/>
      <c r="W51" s="380"/>
      <c r="X51" s="377">
        <f>SUM(X15:AA50)</f>
        <v>0</v>
      </c>
      <c r="Y51" s="377"/>
      <c r="Z51" s="377"/>
      <c r="AA51" s="377"/>
    </row>
    <row r="52" spans="1:53" ht="13.5" customHeight="1">
      <c r="B52" s="320" t="s">
        <v>65</v>
      </c>
      <c r="C52" s="320"/>
      <c r="D52" s="320"/>
      <c r="E52" s="320"/>
      <c r="F52" s="320"/>
      <c r="G52" s="320"/>
      <c r="H52" s="320"/>
      <c r="I52" s="321"/>
      <c r="J52" s="371">
        <f>COUNTA(J62:M69)</f>
        <v>0</v>
      </c>
      <c r="K52" s="372"/>
      <c r="L52" s="372"/>
      <c r="M52" s="373" t="s">
        <v>66</v>
      </c>
      <c r="N52" s="374"/>
      <c r="O52" s="146"/>
      <c r="P52" s="147" t="s">
        <v>67</v>
      </c>
      <c r="Q52" s="327"/>
      <c r="R52" s="327"/>
      <c r="S52" s="328"/>
      <c r="T52" s="324"/>
      <c r="U52" s="322"/>
      <c r="V52" s="375"/>
      <c r="W52" s="376"/>
      <c r="X52" s="377">
        <f>IF(V52="",ROUNDDOWN(Q52*T52,0),ROUNDDOWN(Q52*V52,0))</f>
        <v>0</v>
      </c>
      <c r="Y52" s="377"/>
      <c r="Z52" s="377"/>
      <c r="AA52" s="377"/>
      <c r="AC52" s="389" t="s">
        <v>68</v>
      </c>
      <c r="AD52" s="390"/>
      <c r="AE52" s="390"/>
      <c r="AF52" s="390"/>
      <c r="AG52" s="391"/>
    </row>
    <row r="53" spans="1:53" ht="13.5" customHeight="1">
      <c r="B53" s="320"/>
      <c r="C53" s="320"/>
      <c r="D53" s="320"/>
      <c r="E53" s="320"/>
      <c r="F53" s="320"/>
      <c r="G53" s="320"/>
      <c r="H53" s="320"/>
      <c r="I53" s="321"/>
      <c r="J53" s="371"/>
      <c r="K53" s="372"/>
      <c r="L53" s="372"/>
      <c r="M53" s="373"/>
      <c r="N53" s="374"/>
      <c r="O53" s="146" t="str">
        <f>LEFT(AF18,2)</f>
        <v/>
      </c>
      <c r="P53" s="147"/>
      <c r="Q53" s="325">
        <f>ROUNDDOWN((ROUNDUP(B62*365/12,0)*E62+ROUNDUP(B63*365/12,0)*E63+ROUNDUP(B64*365/12,0)*E64+ROUNDUP(B65*365/12,0)*E65+ROUNDUP(B66*365/12,0)*E66+ROUNDUP(B67*365/12,0)*E67+ROUNDUP(B68*365/12,0)*E68+ROUNDUP(B69*365/12,0)*E69),-3)/1000</f>
        <v>0</v>
      </c>
      <c r="R53" s="325"/>
      <c r="S53" s="326"/>
      <c r="T53" s="322" t="str" cm="1">
        <f t="array" ref="T53">IFERROR(_xlfn.IFS(O53=B15,T18,O53=B19,T22,O53=B23,T26,O53=B27,T30,O53=B31,T34,O53=B35,T38,O53=B39,T42,O53=B47,T50),"")</f>
        <v/>
      </c>
      <c r="U53" s="323"/>
      <c r="V53" s="392" t="str" cm="1">
        <f t="array" ref="V53">IFERROR(_xlfn.IFS(O53=B15,V18,O53=B19,V22,O53=B23,V26,O53=B27,V30,O53=B31,V34,O53=B35,V38,O53=B39,V42,O53=B47,V50),"")</f>
        <v/>
      </c>
      <c r="W53" s="393"/>
      <c r="X53" s="377" t="str">
        <f>IFERROR(IF(V53="",ROUNDDOWN(Q53*T53,0),ROUNDDOWN(Q53*V53,0)),"")</f>
        <v/>
      </c>
      <c r="Y53" s="377"/>
      <c r="Z53" s="377"/>
      <c r="AA53" s="377"/>
      <c r="AC53" s="329"/>
      <c r="AD53" s="330"/>
      <c r="AE53" s="330"/>
      <c r="AF53" s="330"/>
      <c r="AG53" s="330"/>
      <c r="AH53" s="331"/>
    </row>
    <row r="54" spans="1:53" ht="7.5" customHeight="1">
      <c r="B54" s="320" t="s">
        <v>69</v>
      </c>
      <c r="C54" s="320"/>
      <c r="D54" s="320"/>
      <c r="E54" s="320"/>
      <c r="F54" s="320"/>
      <c r="G54" s="320"/>
      <c r="H54" s="320"/>
      <c r="I54" s="321"/>
      <c r="J54" s="395"/>
      <c r="K54" s="380"/>
      <c r="L54" s="380"/>
      <c r="M54" s="380"/>
      <c r="N54" s="380"/>
      <c r="O54" s="145"/>
      <c r="P54" s="380"/>
      <c r="Q54" s="380"/>
      <c r="R54" s="380"/>
      <c r="S54" s="396"/>
      <c r="T54" s="381"/>
      <c r="U54" s="380"/>
      <c r="V54" s="380"/>
      <c r="W54" s="380"/>
      <c r="X54" s="394">
        <f>ROUNDDOWN(SUM(X51:AA53),0)</f>
        <v>0</v>
      </c>
      <c r="Y54" s="394"/>
      <c r="Z54" s="394"/>
      <c r="AA54" s="394"/>
      <c r="AC54" s="332"/>
      <c r="AD54" s="333"/>
      <c r="AE54" s="333"/>
      <c r="AF54" s="333"/>
      <c r="AG54" s="333"/>
      <c r="AH54" s="334"/>
    </row>
    <row r="55" spans="1:53" ht="7.5" customHeight="1">
      <c r="B55" s="320"/>
      <c r="C55" s="320"/>
      <c r="D55" s="320"/>
      <c r="E55" s="320"/>
      <c r="F55" s="320"/>
      <c r="G55" s="320"/>
      <c r="H55" s="320"/>
      <c r="I55" s="321"/>
      <c r="J55" s="395"/>
      <c r="K55" s="380"/>
      <c r="L55" s="380"/>
      <c r="M55" s="380"/>
      <c r="N55" s="380"/>
      <c r="O55" s="145"/>
      <c r="P55" s="380"/>
      <c r="Q55" s="380"/>
      <c r="R55" s="380"/>
      <c r="S55" s="396"/>
      <c r="T55" s="381"/>
      <c r="U55" s="380"/>
      <c r="V55" s="380"/>
      <c r="W55" s="380"/>
      <c r="X55" s="394"/>
      <c r="Y55" s="394"/>
      <c r="Z55" s="394"/>
      <c r="AA55" s="394"/>
    </row>
    <row r="56" spans="1:53" ht="13.5" customHeight="1">
      <c r="B56" s="320" t="s">
        <v>70</v>
      </c>
      <c r="C56" s="320"/>
      <c r="D56" s="320"/>
      <c r="E56" s="320"/>
      <c r="F56" s="320"/>
      <c r="G56" s="320"/>
      <c r="H56" s="320"/>
      <c r="I56" s="321"/>
      <c r="J56" s="383"/>
      <c r="K56" s="384"/>
      <c r="L56" s="384"/>
      <c r="M56" s="384"/>
      <c r="N56" s="384"/>
      <c r="O56" s="148"/>
      <c r="P56" s="385">
        <f>SUM(P15:S50)</f>
        <v>0</v>
      </c>
      <c r="Q56" s="385"/>
      <c r="R56" s="385"/>
      <c r="S56" s="386"/>
      <c r="T56" s="316">
        <v>0.02</v>
      </c>
      <c r="U56" s="388"/>
      <c r="V56" s="380"/>
      <c r="W56" s="380"/>
      <c r="X56" s="377">
        <f>ROUNDDOWN(P56*T56,0)</f>
        <v>0</v>
      </c>
      <c r="Y56" s="377"/>
      <c r="Z56" s="377"/>
      <c r="AA56" s="377"/>
    </row>
    <row r="57" spans="1:53" ht="4.5" customHeight="1"/>
    <row r="58" spans="1:53" ht="10.8" customHeight="1">
      <c r="B58" s="430" t="s">
        <v>92</v>
      </c>
      <c r="C58" s="431"/>
      <c r="D58" s="431"/>
      <c r="E58" s="149">
        <f>入力フォーム!V2-1</f>
        <v>-1</v>
      </c>
      <c r="F58" s="426" t="s">
        <v>150</v>
      </c>
      <c r="G58" s="426"/>
      <c r="H58" s="426"/>
      <c r="I58" s="426"/>
      <c r="J58" s="428" t="s">
        <v>71</v>
      </c>
      <c r="K58" s="428"/>
      <c r="L58" s="428"/>
      <c r="M58" s="428"/>
      <c r="N58" s="432" t="s">
        <v>92</v>
      </c>
      <c r="O58" s="433"/>
      <c r="P58" s="433"/>
      <c r="Q58" s="150">
        <f>入力フォーム!V2</f>
        <v>0</v>
      </c>
      <c r="R58" s="424" t="s">
        <v>151</v>
      </c>
      <c r="S58" s="424"/>
      <c r="T58" s="424"/>
      <c r="U58" s="425"/>
      <c r="W58" s="434" t="s">
        <v>73</v>
      </c>
      <c r="X58" s="434"/>
      <c r="Y58" s="434"/>
      <c r="Z58" s="434"/>
      <c r="AA58" s="434"/>
      <c r="AB58" s="434"/>
      <c r="AC58" s="434"/>
      <c r="AD58" s="434"/>
      <c r="AE58" s="434"/>
      <c r="AF58" s="434"/>
      <c r="AG58" s="434"/>
      <c r="AH58" s="434"/>
      <c r="AI58" s="434"/>
    </row>
    <row r="59" spans="1:53" ht="6.6" customHeight="1">
      <c r="B59" s="428" t="s">
        <v>72</v>
      </c>
      <c r="C59" s="428"/>
      <c r="D59" s="428"/>
      <c r="E59" s="428" t="s">
        <v>148</v>
      </c>
      <c r="F59" s="428" t="s">
        <v>149</v>
      </c>
      <c r="G59" s="428"/>
      <c r="H59" s="428"/>
      <c r="I59" s="428"/>
      <c r="J59" s="428"/>
      <c r="K59" s="428"/>
      <c r="L59" s="428"/>
      <c r="M59" s="428"/>
      <c r="N59" s="428" t="s">
        <v>152</v>
      </c>
      <c r="O59" s="428"/>
      <c r="P59" s="428"/>
      <c r="Q59" s="428" t="s">
        <v>148</v>
      </c>
      <c r="R59" s="428" t="s">
        <v>149</v>
      </c>
      <c r="S59" s="428"/>
      <c r="T59" s="428"/>
      <c r="U59" s="428"/>
      <c r="W59" s="434"/>
      <c r="X59" s="434"/>
      <c r="Y59" s="434"/>
      <c r="Z59" s="434"/>
      <c r="AA59" s="434"/>
      <c r="AB59" s="434"/>
      <c r="AC59" s="434"/>
      <c r="AD59" s="434"/>
      <c r="AE59" s="434"/>
      <c r="AF59" s="434"/>
      <c r="AG59" s="434"/>
      <c r="AH59" s="434"/>
      <c r="AI59" s="434"/>
      <c r="BA59" s="107"/>
    </row>
    <row r="60" spans="1:53" ht="6.6" customHeight="1">
      <c r="B60" s="428"/>
      <c r="C60" s="428"/>
      <c r="D60" s="428"/>
      <c r="E60" s="428"/>
      <c r="F60" s="428"/>
      <c r="G60" s="428"/>
      <c r="H60" s="428"/>
      <c r="I60" s="428"/>
      <c r="J60" s="428"/>
      <c r="K60" s="428"/>
      <c r="L60" s="428"/>
      <c r="M60" s="428"/>
      <c r="N60" s="428"/>
      <c r="O60" s="428"/>
      <c r="P60" s="428"/>
      <c r="Q60" s="428"/>
      <c r="R60" s="428"/>
      <c r="S60" s="428"/>
      <c r="T60" s="428"/>
      <c r="U60" s="428"/>
      <c r="W60" s="434"/>
      <c r="X60" s="434"/>
      <c r="Y60" s="434"/>
      <c r="Z60" s="434"/>
      <c r="AA60" s="434"/>
      <c r="AB60" s="434"/>
      <c r="AC60" s="434"/>
      <c r="AD60" s="434"/>
      <c r="AE60" s="434"/>
      <c r="AF60" s="434"/>
      <c r="AG60" s="434"/>
      <c r="AH60" s="434"/>
      <c r="AI60" s="434"/>
      <c r="BA60" s="107"/>
    </row>
    <row r="61" spans="1:53" ht="7.5" customHeight="1">
      <c r="B61" s="429" t="s">
        <v>18</v>
      </c>
      <c r="C61" s="429"/>
      <c r="D61" s="429"/>
      <c r="E61" s="151"/>
      <c r="F61" s="427" t="s">
        <v>107</v>
      </c>
      <c r="G61" s="427"/>
      <c r="H61" s="427"/>
      <c r="I61" s="427"/>
      <c r="J61" s="435"/>
      <c r="K61" s="435"/>
      <c r="L61" s="435"/>
      <c r="M61" s="435"/>
      <c r="N61" s="429" t="s">
        <v>18</v>
      </c>
      <c r="O61" s="429"/>
      <c r="P61" s="429"/>
      <c r="Q61" s="151"/>
      <c r="R61" s="427" t="s">
        <v>107</v>
      </c>
      <c r="S61" s="427"/>
      <c r="T61" s="427"/>
      <c r="U61" s="427"/>
    </row>
    <row r="62" spans="1:53" ht="10.8" customHeight="1">
      <c r="B62" s="307"/>
      <c r="C62" s="307"/>
      <c r="D62" s="307"/>
      <c r="E62" s="152"/>
      <c r="F62" s="307"/>
      <c r="G62" s="307"/>
      <c r="H62" s="307"/>
      <c r="I62" s="307"/>
      <c r="J62" s="308"/>
      <c r="K62" s="308"/>
      <c r="L62" s="308"/>
      <c r="M62" s="308"/>
      <c r="N62" s="307"/>
      <c r="O62" s="307"/>
      <c r="P62" s="307"/>
      <c r="Q62" s="152"/>
      <c r="R62" s="307"/>
      <c r="S62" s="307"/>
      <c r="T62" s="307"/>
      <c r="U62" s="307"/>
      <c r="X62" s="98" t="s">
        <v>92</v>
      </c>
      <c r="Y62" s="153">
        <f>入力フォーム!V2</f>
        <v>0</v>
      </c>
      <c r="Z62" s="13" t="s">
        <v>93</v>
      </c>
      <c r="AA62" s="153">
        <f>入力フォーム!Y2</f>
        <v>0</v>
      </c>
      <c r="AB62" s="13" t="s">
        <v>101</v>
      </c>
      <c r="AC62" s="153">
        <f>入力フォーム!AB2</f>
        <v>0</v>
      </c>
      <c r="AD62" s="13" t="s">
        <v>21</v>
      </c>
    </row>
    <row r="63" spans="1:53" ht="10.8" customHeight="1">
      <c r="B63" s="307"/>
      <c r="C63" s="307"/>
      <c r="D63" s="307"/>
      <c r="E63" s="152"/>
      <c r="F63" s="307"/>
      <c r="G63" s="307"/>
      <c r="H63" s="307"/>
      <c r="I63" s="307"/>
      <c r="J63" s="308"/>
      <c r="K63" s="308"/>
      <c r="L63" s="308"/>
      <c r="M63" s="308"/>
      <c r="N63" s="307"/>
      <c r="O63" s="307"/>
      <c r="P63" s="307"/>
      <c r="Q63" s="152"/>
      <c r="R63" s="307"/>
      <c r="S63" s="307"/>
      <c r="T63" s="307"/>
      <c r="U63" s="307"/>
    </row>
    <row r="64" spans="1:53" ht="10.8" customHeight="1">
      <c r="B64" s="307"/>
      <c r="C64" s="307"/>
      <c r="D64" s="307"/>
      <c r="E64" s="152"/>
      <c r="F64" s="307"/>
      <c r="G64" s="307"/>
      <c r="H64" s="307"/>
      <c r="I64" s="307"/>
      <c r="J64" s="308"/>
      <c r="K64" s="308"/>
      <c r="L64" s="308"/>
      <c r="M64" s="308"/>
      <c r="N64" s="307"/>
      <c r="O64" s="307"/>
      <c r="P64" s="307"/>
      <c r="Q64" s="152"/>
      <c r="R64" s="307"/>
      <c r="S64" s="307"/>
      <c r="T64" s="307"/>
      <c r="U64" s="307"/>
      <c r="AA64" s="98" t="s">
        <v>102</v>
      </c>
      <c r="AB64" s="370">
        <f>入力フォーム!E7</f>
        <v>0</v>
      </c>
      <c r="AC64" s="370"/>
      <c r="AD64" s="370"/>
      <c r="AE64" s="370"/>
      <c r="AF64" s="370"/>
      <c r="AG64" s="370"/>
      <c r="AH64" s="370"/>
      <c r="AI64" s="370"/>
    </row>
    <row r="65" spans="2:35" ht="10.8" customHeight="1">
      <c r="B65" s="307"/>
      <c r="C65" s="307"/>
      <c r="D65" s="307"/>
      <c r="E65" s="152"/>
      <c r="F65" s="307"/>
      <c r="G65" s="307"/>
      <c r="H65" s="307"/>
      <c r="I65" s="307"/>
      <c r="J65" s="308"/>
      <c r="K65" s="308"/>
      <c r="L65" s="308"/>
      <c r="M65" s="308"/>
      <c r="N65" s="307"/>
      <c r="O65" s="307"/>
      <c r="P65" s="307"/>
      <c r="Q65" s="152"/>
      <c r="R65" s="307"/>
      <c r="S65" s="307"/>
      <c r="T65" s="307"/>
      <c r="U65" s="307"/>
      <c r="AB65" s="370">
        <f>入力フォーム!E9</f>
        <v>0</v>
      </c>
      <c r="AC65" s="370"/>
      <c r="AD65" s="370"/>
      <c r="AE65" s="370"/>
      <c r="AF65" s="370"/>
      <c r="AG65" s="370"/>
      <c r="AH65" s="370"/>
      <c r="AI65" s="370"/>
    </row>
    <row r="66" spans="2:35" ht="10.8" customHeight="1">
      <c r="B66" s="307"/>
      <c r="C66" s="307"/>
      <c r="D66" s="307"/>
      <c r="E66" s="152"/>
      <c r="F66" s="307"/>
      <c r="G66" s="307"/>
      <c r="H66" s="307"/>
      <c r="I66" s="307"/>
      <c r="J66" s="308"/>
      <c r="K66" s="308"/>
      <c r="L66" s="308"/>
      <c r="M66" s="308"/>
      <c r="N66" s="307"/>
      <c r="O66" s="307"/>
      <c r="P66" s="307"/>
      <c r="Q66" s="152"/>
      <c r="R66" s="307"/>
      <c r="S66" s="307"/>
      <c r="T66" s="307"/>
      <c r="U66" s="307"/>
      <c r="AA66" s="154"/>
      <c r="AB66" s="154"/>
      <c r="AC66" s="155" t="s">
        <v>115</v>
      </c>
      <c r="AD66" s="387" t="str">
        <f>IF(入力フォーム!E13="","",入力フォーム!E13)</f>
        <v/>
      </c>
      <c r="AE66" s="387"/>
      <c r="AF66" s="387"/>
      <c r="AG66" s="387"/>
      <c r="AH66" s="387"/>
      <c r="AI66" s="387"/>
    </row>
    <row r="67" spans="2:35" ht="10.8" customHeight="1">
      <c r="B67" s="307"/>
      <c r="C67" s="307"/>
      <c r="D67" s="307"/>
      <c r="E67" s="152"/>
      <c r="F67" s="307"/>
      <c r="G67" s="307"/>
      <c r="H67" s="307"/>
      <c r="I67" s="307"/>
      <c r="J67" s="308"/>
      <c r="K67" s="308"/>
      <c r="L67" s="308"/>
      <c r="M67" s="308"/>
      <c r="N67" s="307"/>
      <c r="O67" s="307"/>
      <c r="P67" s="307"/>
      <c r="Q67" s="152"/>
      <c r="R67" s="307"/>
      <c r="S67" s="307"/>
      <c r="T67" s="307"/>
      <c r="U67" s="307"/>
      <c r="AC67" s="98"/>
      <c r="AD67" s="156"/>
      <c r="AE67" s="156"/>
      <c r="AF67" s="156"/>
      <c r="AG67" s="156"/>
      <c r="AH67" s="156"/>
      <c r="AI67" s="156"/>
    </row>
    <row r="68" spans="2:35" ht="10.8" customHeight="1">
      <c r="B68" s="307"/>
      <c r="C68" s="307"/>
      <c r="D68" s="307"/>
      <c r="E68" s="152"/>
      <c r="F68" s="307"/>
      <c r="G68" s="307"/>
      <c r="H68" s="307"/>
      <c r="I68" s="307"/>
      <c r="J68" s="308"/>
      <c r="K68" s="308"/>
      <c r="L68" s="308"/>
      <c r="M68" s="308"/>
      <c r="N68" s="307"/>
      <c r="O68" s="307"/>
      <c r="P68" s="307"/>
      <c r="Q68" s="152"/>
      <c r="R68" s="307"/>
      <c r="S68" s="307"/>
      <c r="T68" s="307"/>
      <c r="U68" s="307"/>
      <c r="AC68" s="98"/>
      <c r="AD68" s="156"/>
      <c r="AE68" s="156"/>
      <c r="AF68" s="156"/>
      <c r="AG68" s="156"/>
      <c r="AH68" s="156"/>
      <c r="AI68" s="156"/>
    </row>
    <row r="69" spans="2:35" s="76" customFormat="1" ht="10.8" customHeight="1">
      <c r="B69" s="307"/>
      <c r="C69" s="307"/>
      <c r="D69" s="307"/>
      <c r="E69" s="152"/>
      <c r="F69" s="307"/>
      <c r="G69" s="307"/>
      <c r="H69" s="307"/>
      <c r="I69" s="307"/>
      <c r="J69" s="308"/>
      <c r="K69" s="308"/>
      <c r="L69" s="308"/>
      <c r="M69" s="308"/>
      <c r="N69" s="307"/>
      <c r="O69" s="307"/>
      <c r="P69" s="307"/>
      <c r="Q69" s="152"/>
      <c r="R69" s="307"/>
      <c r="S69" s="307"/>
      <c r="T69" s="307"/>
      <c r="U69" s="307"/>
      <c r="W69" s="382" t="s">
        <v>22</v>
      </c>
      <c r="X69" s="382"/>
      <c r="Y69" s="157" t="s">
        <v>119</v>
      </c>
      <c r="Z69" s="157"/>
      <c r="AA69" s="157"/>
      <c r="AB69" s="157"/>
      <c r="AC69" s="157"/>
      <c r="AD69" s="157"/>
      <c r="AE69" s="157"/>
      <c r="AF69" s="157"/>
      <c r="AG69" s="157"/>
      <c r="AH69" s="158"/>
    </row>
    <row r="70" spans="2:35" s="76" customFormat="1" ht="12" customHeight="1">
      <c r="B70" s="421" t="s">
        <v>153</v>
      </c>
      <c r="C70" s="422"/>
      <c r="D70" s="422"/>
      <c r="E70" s="422"/>
      <c r="F70" s="422"/>
      <c r="G70" s="422"/>
      <c r="H70" s="422"/>
      <c r="I70" s="422"/>
      <c r="J70" s="422"/>
      <c r="K70" s="422"/>
      <c r="L70" s="422"/>
      <c r="M70" s="422"/>
      <c r="N70" s="422"/>
      <c r="O70" s="422"/>
      <c r="P70" s="422"/>
      <c r="Q70" s="422"/>
      <c r="R70" s="422"/>
      <c r="S70" s="422"/>
      <c r="T70" s="422"/>
      <c r="U70" s="422"/>
    </row>
    <row r="71" spans="2:35" s="76" customFormat="1" ht="12" customHeight="1">
      <c r="B71" s="423"/>
      <c r="C71" s="423"/>
      <c r="D71" s="423"/>
      <c r="E71" s="423"/>
      <c r="F71" s="423"/>
      <c r="G71" s="423"/>
      <c r="H71" s="423"/>
      <c r="I71" s="423"/>
      <c r="J71" s="423"/>
      <c r="K71" s="423"/>
      <c r="L71" s="423"/>
      <c r="M71" s="423"/>
      <c r="N71" s="423"/>
      <c r="O71" s="423"/>
      <c r="P71" s="423"/>
      <c r="Q71" s="423"/>
      <c r="R71" s="423"/>
      <c r="S71" s="423"/>
      <c r="T71" s="423"/>
      <c r="U71" s="423"/>
      <c r="V71" s="8"/>
    </row>
    <row r="72" spans="2:35" s="76" customFormat="1" ht="12" customHeight="1">
      <c r="B72" s="423"/>
      <c r="C72" s="423"/>
      <c r="D72" s="423"/>
      <c r="E72" s="423"/>
      <c r="F72" s="423"/>
      <c r="G72" s="423"/>
      <c r="H72" s="423"/>
      <c r="I72" s="423"/>
      <c r="J72" s="423"/>
      <c r="K72" s="423"/>
      <c r="L72" s="423"/>
      <c r="M72" s="423"/>
      <c r="N72" s="423"/>
      <c r="O72" s="423"/>
      <c r="P72" s="423"/>
      <c r="Q72" s="423"/>
      <c r="R72" s="423"/>
      <c r="S72" s="423"/>
      <c r="T72" s="423"/>
      <c r="U72" s="423"/>
      <c r="V72" s="8"/>
      <c r="W72" s="8"/>
      <c r="X72" s="8"/>
    </row>
    <row r="73" spans="2:35" s="76" customFormat="1" ht="4.5" customHeight="1">
      <c r="U73" s="8"/>
      <c r="V73" s="8"/>
      <c r="W73" s="8"/>
      <c r="X73" s="8"/>
      <c r="Y73" s="8"/>
      <c r="Z73" s="8"/>
    </row>
    <row r="74" spans="2:35" s="76" customFormat="1" ht="12" customHeight="1">
      <c r="U74" s="8"/>
      <c r="V74" s="8"/>
      <c r="W74" s="8"/>
    </row>
  </sheetData>
  <sheetProtection sheet="1" selectLockedCells="1"/>
  <mergeCells count="343">
    <mergeCell ref="B63:D63"/>
    <mergeCell ref="B62:D62"/>
    <mergeCell ref="E59:E60"/>
    <mergeCell ref="B58:D58"/>
    <mergeCell ref="N58:P58"/>
    <mergeCell ref="W58:AI60"/>
    <mergeCell ref="J61:M61"/>
    <mergeCell ref="J62:M62"/>
    <mergeCell ref="J63:M63"/>
    <mergeCell ref="F59:I60"/>
    <mergeCell ref="N59:P60"/>
    <mergeCell ref="N61:P61"/>
    <mergeCell ref="R61:U61"/>
    <mergeCell ref="N62:P62"/>
    <mergeCell ref="R62:U62"/>
    <mergeCell ref="N63:P63"/>
    <mergeCell ref="R63:U63"/>
    <mergeCell ref="R59:U60"/>
    <mergeCell ref="B69:D69"/>
    <mergeCell ref="F69:I69"/>
    <mergeCell ref="J69:M69"/>
    <mergeCell ref="N69:P69"/>
    <mergeCell ref="R69:U69"/>
    <mergeCell ref="B70:U72"/>
    <mergeCell ref="R58:U58"/>
    <mergeCell ref="F58:I58"/>
    <mergeCell ref="B67:D67"/>
    <mergeCell ref="F67:I67"/>
    <mergeCell ref="J67:M67"/>
    <mergeCell ref="N67:P67"/>
    <mergeCell ref="R67:U67"/>
    <mergeCell ref="F65:I65"/>
    <mergeCell ref="F62:I62"/>
    <mergeCell ref="F63:I63"/>
    <mergeCell ref="F64:I64"/>
    <mergeCell ref="F61:I61"/>
    <mergeCell ref="Q59:Q60"/>
    <mergeCell ref="J58:M60"/>
    <mergeCell ref="B61:D61"/>
    <mergeCell ref="B59:D60"/>
    <mergeCell ref="B65:D65"/>
    <mergeCell ref="B64:D64"/>
    <mergeCell ref="AH1:AI1"/>
    <mergeCell ref="W7:X7"/>
    <mergeCell ref="AE7:AG7"/>
    <mergeCell ref="P8:Q8"/>
    <mergeCell ref="M10:Q10"/>
    <mergeCell ref="V12:W13"/>
    <mergeCell ref="X4:AI5"/>
    <mergeCell ref="X2:AI3"/>
    <mergeCell ref="T2:W5"/>
    <mergeCell ref="O12:O13"/>
    <mergeCell ref="P12:S13"/>
    <mergeCell ref="X12:AA13"/>
    <mergeCell ref="T12:U13"/>
    <mergeCell ref="Y7:AD7"/>
    <mergeCell ref="AF1:AG1"/>
    <mergeCell ref="E4:Q4"/>
    <mergeCell ref="D10:E10"/>
    <mergeCell ref="T7:U7"/>
    <mergeCell ref="C12:H13"/>
    <mergeCell ref="I12:I13"/>
    <mergeCell ref="J12:N13"/>
    <mergeCell ref="F2:J2"/>
    <mergeCell ref="X25:AA25"/>
    <mergeCell ref="P24:S24"/>
    <mergeCell ref="V24:W24"/>
    <mergeCell ref="V14:W14"/>
    <mergeCell ref="X15:AA15"/>
    <mergeCell ref="J16:N16"/>
    <mergeCell ref="P16:S16"/>
    <mergeCell ref="V16:W16"/>
    <mergeCell ref="X16:AA16"/>
    <mergeCell ref="X20:AA20"/>
    <mergeCell ref="T14:U14"/>
    <mergeCell ref="J15:N15"/>
    <mergeCell ref="P15:S15"/>
    <mergeCell ref="V15:W15"/>
    <mergeCell ref="J20:N20"/>
    <mergeCell ref="T15:U15"/>
    <mergeCell ref="T23:U23"/>
    <mergeCell ref="T24:U24"/>
    <mergeCell ref="T25:U25"/>
    <mergeCell ref="T26:U26"/>
    <mergeCell ref="V18:W18"/>
    <mergeCell ref="V37:W37"/>
    <mergeCell ref="D19:H22"/>
    <mergeCell ref="J18:N18"/>
    <mergeCell ref="P18:S18"/>
    <mergeCell ref="V22:W22"/>
    <mergeCell ref="T18:U18"/>
    <mergeCell ref="T19:U19"/>
    <mergeCell ref="T20:U20"/>
    <mergeCell ref="V26:W26"/>
    <mergeCell ref="V27:W27"/>
    <mergeCell ref="D15:H18"/>
    <mergeCell ref="J25:N25"/>
    <mergeCell ref="P25:S25"/>
    <mergeCell ref="V25:W25"/>
    <mergeCell ref="V36:W36"/>
    <mergeCell ref="X26:AA26"/>
    <mergeCell ref="D31:H34"/>
    <mergeCell ref="X18:AA18"/>
    <mergeCell ref="J17:N17"/>
    <mergeCell ref="P17:S17"/>
    <mergeCell ref="V17:W17"/>
    <mergeCell ref="V19:W19"/>
    <mergeCell ref="X19:AA19"/>
    <mergeCell ref="P20:S20"/>
    <mergeCell ref="V20:W20"/>
    <mergeCell ref="J30:N30"/>
    <mergeCell ref="P30:S30"/>
    <mergeCell ref="V30:W30"/>
    <mergeCell ref="X30:AA30"/>
    <mergeCell ref="J28:N28"/>
    <mergeCell ref="P28:S28"/>
    <mergeCell ref="V28:W28"/>
    <mergeCell ref="T31:U31"/>
    <mergeCell ref="P27:S27"/>
    <mergeCell ref="X28:AA28"/>
    <mergeCell ref="J29:N29"/>
    <mergeCell ref="P29:S29"/>
    <mergeCell ref="V29:W29"/>
    <mergeCell ref="V34:W34"/>
    <mergeCell ref="X27:AA27"/>
    <mergeCell ref="J32:N32"/>
    <mergeCell ref="P32:S32"/>
    <mergeCell ref="V32:W32"/>
    <mergeCell ref="X32:AA32"/>
    <mergeCell ref="X33:AA33"/>
    <mergeCell ref="T32:U32"/>
    <mergeCell ref="P31:S31"/>
    <mergeCell ref="V31:W31"/>
    <mergeCell ref="X31:AA31"/>
    <mergeCell ref="T28:U28"/>
    <mergeCell ref="T29:U29"/>
    <mergeCell ref="T30:U30"/>
    <mergeCell ref="T27:U27"/>
    <mergeCell ref="X36:AA36"/>
    <mergeCell ref="J35:N35"/>
    <mergeCell ref="V41:W41"/>
    <mergeCell ref="X41:AA41"/>
    <mergeCell ref="T37:U37"/>
    <mergeCell ref="X29:AA29"/>
    <mergeCell ref="X34:AA34"/>
    <mergeCell ref="J33:N33"/>
    <mergeCell ref="P33:S33"/>
    <mergeCell ref="V33:W33"/>
    <mergeCell ref="T33:U33"/>
    <mergeCell ref="T34:U34"/>
    <mergeCell ref="P34:S34"/>
    <mergeCell ref="P40:S40"/>
    <mergeCell ref="V40:W40"/>
    <mergeCell ref="B56:I56"/>
    <mergeCell ref="J54:N54"/>
    <mergeCell ref="P54:S54"/>
    <mergeCell ref="J55:N55"/>
    <mergeCell ref="P55:S55"/>
    <mergeCell ref="T38:U38"/>
    <mergeCell ref="T42:U42"/>
    <mergeCell ref="D47:H50"/>
    <mergeCell ref="AD42:AH42"/>
    <mergeCell ref="AD41:AH41"/>
    <mergeCell ref="AD40:AH40"/>
    <mergeCell ref="J39:N39"/>
    <mergeCell ref="P39:S39"/>
    <mergeCell ref="X42:AA42"/>
    <mergeCell ref="AB49:AH49"/>
    <mergeCell ref="J50:N50"/>
    <mergeCell ref="D35:H38"/>
    <mergeCell ref="J38:N38"/>
    <mergeCell ref="P38:S38"/>
    <mergeCell ref="V39:W39"/>
    <mergeCell ref="X39:AA39"/>
    <mergeCell ref="J41:N41"/>
    <mergeCell ref="P41:S41"/>
    <mergeCell ref="V35:W35"/>
    <mergeCell ref="W69:X69"/>
    <mergeCell ref="J56:N56"/>
    <mergeCell ref="P56:S56"/>
    <mergeCell ref="P35:S35"/>
    <mergeCell ref="T35:U35"/>
    <mergeCell ref="T36:U36"/>
    <mergeCell ref="J45:N45"/>
    <mergeCell ref="AD66:AI66"/>
    <mergeCell ref="X56:AA56"/>
    <mergeCell ref="T56:U56"/>
    <mergeCell ref="T43:U43"/>
    <mergeCell ref="T44:U44"/>
    <mergeCell ref="T45:U45"/>
    <mergeCell ref="T47:U47"/>
    <mergeCell ref="T48:U48"/>
    <mergeCell ref="T49:U49"/>
    <mergeCell ref="T50:U50"/>
    <mergeCell ref="V54:W54"/>
    <mergeCell ref="T54:U54"/>
    <mergeCell ref="T55:U55"/>
    <mergeCell ref="AC52:AG52"/>
    <mergeCell ref="V53:W53"/>
    <mergeCell ref="X53:AA53"/>
    <mergeCell ref="X54:AA55"/>
    <mergeCell ref="AB65:AI65"/>
    <mergeCell ref="AB64:AI64"/>
    <mergeCell ref="J52:L53"/>
    <mergeCell ref="M52:N53"/>
    <mergeCell ref="V52:W52"/>
    <mergeCell ref="X52:AA52"/>
    <mergeCell ref="J51:N51"/>
    <mergeCell ref="P51:S51"/>
    <mergeCell ref="V51:W51"/>
    <mergeCell ref="T51:U51"/>
    <mergeCell ref="V55:W55"/>
    <mergeCell ref="X51:AA51"/>
    <mergeCell ref="V56:W56"/>
    <mergeCell ref="J64:M64"/>
    <mergeCell ref="J65:M65"/>
    <mergeCell ref="N64:P64"/>
    <mergeCell ref="R64:U64"/>
    <mergeCell ref="N65:P65"/>
    <mergeCell ref="R65:U65"/>
    <mergeCell ref="AC25:AF25"/>
    <mergeCell ref="J42:N42"/>
    <mergeCell ref="P42:S42"/>
    <mergeCell ref="J44:N44"/>
    <mergeCell ref="X24:AA24"/>
    <mergeCell ref="V23:W23"/>
    <mergeCell ref="X23:AA23"/>
    <mergeCell ref="J46:N46"/>
    <mergeCell ref="P46:S46"/>
    <mergeCell ref="V46:W46"/>
    <mergeCell ref="X46:AA46"/>
    <mergeCell ref="AD46:AH46"/>
    <mergeCell ref="AD45:AH45"/>
    <mergeCell ref="AD44:AH44"/>
    <mergeCell ref="AD43:AH43"/>
    <mergeCell ref="AB39:AG39"/>
    <mergeCell ref="J40:N40"/>
    <mergeCell ref="X40:AA40"/>
    <mergeCell ref="V38:W38"/>
    <mergeCell ref="X38:AA38"/>
    <mergeCell ref="J43:N43"/>
    <mergeCell ref="P43:S43"/>
    <mergeCell ref="X37:AA37"/>
    <mergeCell ref="X35:AA35"/>
    <mergeCell ref="B12:B13"/>
    <mergeCell ref="B19:B22"/>
    <mergeCell ref="B15:B18"/>
    <mergeCell ref="D23:H26"/>
    <mergeCell ref="J23:N23"/>
    <mergeCell ref="B27:B30"/>
    <mergeCell ref="J37:N37"/>
    <mergeCell ref="P37:S37"/>
    <mergeCell ref="J26:N26"/>
    <mergeCell ref="P26:S26"/>
    <mergeCell ref="J19:N19"/>
    <mergeCell ref="P19:S19"/>
    <mergeCell ref="J34:N34"/>
    <mergeCell ref="J31:N31"/>
    <mergeCell ref="D27:H30"/>
    <mergeCell ref="J27:N27"/>
    <mergeCell ref="B23:B26"/>
    <mergeCell ref="J24:N24"/>
    <mergeCell ref="P23:S23"/>
    <mergeCell ref="B31:B34"/>
    <mergeCell ref="B35:B38"/>
    <mergeCell ref="J36:N36"/>
    <mergeCell ref="P36:S36"/>
    <mergeCell ref="C14:H14"/>
    <mergeCell ref="AF18:AG18"/>
    <mergeCell ref="AC19:AG20"/>
    <mergeCell ref="E8:O8"/>
    <mergeCell ref="E6:Q6"/>
    <mergeCell ref="J21:N21"/>
    <mergeCell ref="P21:S21"/>
    <mergeCell ref="V21:W21"/>
    <mergeCell ref="X21:AA21"/>
    <mergeCell ref="J22:N22"/>
    <mergeCell ref="P22:S22"/>
    <mergeCell ref="T21:U21"/>
    <mergeCell ref="T22:U22"/>
    <mergeCell ref="T16:U16"/>
    <mergeCell ref="T17:U17"/>
    <mergeCell ref="X14:AA14"/>
    <mergeCell ref="J14:N14"/>
    <mergeCell ref="X22:AA22"/>
    <mergeCell ref="AE16:AF16"/>
    <mergeCell ref="X17:AA17"/>
    <mergeCell ref="P14:S14"/>
    <mergeCell ref="AE8:AG8"/>
    <mergeCell ref="B54:I55"/>
    <mergeCell ref="B52:I53"/>
    <mergeCell ref="B51:I51"/>
    <mergeCell ref="T53:U53"/>
    <mergeCell ref="T52:U52"/>
    <mergeCell ref="Q53:S53"/>
    <mergeCell ref="Q52:S52"/>
    <mergeCell ref="AC53:AH54"/>
    <mergeCell ref="J47:N47"/>
    <mergeCell ref="V49:W49"/>
    <mergeCell ref="X49:AA49"/>
    <mergeCell ref="B47:B50"/>
    <mergeCell ref="AB50:AH50"/>
    <mergeCell ref="J48:N48"/>
    <mergeCell ref="P48:S48"/>
    <mergeCell ref="V48:W48"/>
    <mergeCell ref="X48:AA48"/>
    <mergeCell ref="J49:N49"/>
    <mergeCell ref="P49:S49"/>
    <mergeCell ref="P50:S50"/>
    <mergeCell ref="V50:W50"/>
    <mergeCell ref="X50:AA50"/>
    <mergeCell ref="AD47:AH47"/>
    <mergeCell ref="C15:C50"/>
    <mergeCell ref="B39:B46"/>
    <mergeCell ref="P44:S44"/>
    <mergeCell ref="P45:S45"/>
    <mergeCell ref="V45:W45"/>
    <mergeCell ref="T46:U46"/>
    <mergeCell ref="D39:E46"/>
    <mergeCell ref="P47:S47"/>
    <mergeCell ref="V43:W43"/>
    <mergeCell ref="X43:AA43"/>
    <mergeCell ref="V42:W42"/>
    <mergeCell ref="V47:W47"/>
    <mergeCell ref="X47:AA47"/>
    <mergeCell ref="V44:W44"/>
    <mergeCell ref="X44:AA44"/>
    <mergeCell ref="X45:AA45"/>
    <mergeCell ref="T39:U39"/>
    <mergeCell ref="T40:U40"/>
    <mergeCell ref="T41:U41"/>
    <mergeCell ref="F39:H42"/>
    <mergeCell ref="F43:H46"/>
    <mergeCell ref="B66:D66"/>
    <mergeCell ref="F66:I66"/>
    <mergeCell ref="J66:M66"/>
    <mergeCell ref="N66:P66"/>
    <mergeCell ref="R66:U66"/>
    <mergeCell ref="B68:D68"/>
    <mergeCell ref="F68:I68"/>
    <mergeCell ref="J68:M68"/>
    <mergeCell ref="N68:P68"/>
    <mergeCell ref="R68:U68"/>
  </mergeCells>
  <phoneticPr fontId="3"/>
  <conditionalFormatting sqref="AC27 AE27 AG27">
    <cfRule type="expression" dxfId="1" priority="1">
      <formula>$AG$22=3</formula>
    </cfRule>
  </conditionalFormatting>
  <conditionalFormatting sqref="AC25:AF25">
    <cfRule type="expression" dxfId="0" priority="2">
      <formula>$AG$22=2</formula>
    </cfRule>
  </conditionalFormatting>
  <dataValidations count="1">
    <dataValidation type="whole" allowBlank="1" showInputMessage="1" showErrorMessage="1" sqref="WVP983003:WVT983005 WLT983003:WLX983005 WBX983003:WCB983005 VSB983003:VSF983005 VIF983003:VIJ983005 UYJ983003:UYN983005 UON983003:UOR983005 UER983003:UEV983005 TUV983003:TUZ983005 TKZ983003:TLD983005 TBD983003:TBH983005 SRH983003:SRL983005 SHL983003:SHP983005 RXP983003:RXT983005 RNT983003:RNX983005 RDX983003:REB983005 QUB983003:QUF983005 QKF983003:QKJ983005 QAJ983003:QAN983005 PQN983003:PQR983005 PGR983003:PGV983005 OWV983003:OWZ983005 OMZ983003:OND983005 ODD983003:ODH983005 NTH983003:NTL983005 NJL983003:NJP983005 MZP983003:MZT983005 MPT983003:MPX983005 MFX983003:MGB983005 LWB983003:LWF983005 LMF983003:LMJ983005 LCJ983003:LCN983005 KSN983003:KSR983005 KIR983003:KIV983005 JYV983003:JYZ983005 JOZ983003:JPD983005 JFD983003:JFH983005 IVH983003:IVL983005 ILL983003:ILP983005 IBP983003:IBT983005 HRT983003:HRX983005 HHX983003:HIB983005 GYB983003:GYF983005 GOF983003:GOJ983005 GEJ983003:GEN983005 FUN983003:FUR983005 FKR983003:FKV983005 FAV983003:FAZ983005 EQZ983003:ERD983005 EHD983003:EHH983005 DXH983003:DXL983005 DNL983003:DNP983005 DDP983003:DDT983005 CTT983003:CTX983005 CJX983003:CKB983005 CAB983003:CAF983005 BQF983003:BQJ983005 BGJ983003:BGN983005 AWN983003:AWR983005 AMR983003:AMV983005 ACV983003:ACZ983005 SZ983003:TD983005 JD983003:JH983005 WVP917467:WVT917469 WLT917467:WLX917469 WBX917467:WCB917469 VSB917467:VSF917469 VIF917467:VIJ917469 UYJ917467:UYN917469 UON917467:UOR917469 UER917467:UEV917469 TUV917467:TUZ917469 TKZ917467:TLD917469 TBD917467:TBH917469 SRH917467:SRL917469 SHL917467:SHP917469 RXP917467:RXT917469 RNT917467:RNX917469 RDX917467:REB917469 QUB917467:QUF917469 QKF917467:QKJ917469 QAJ917467:QAN917469 PQN917467:PQR917469 PGR917467:PGV917469 OWV917467:OWZ917469 OMZ917467:OND917469 ODD917467:ODH917469 NTH917467:NTL917469 NJL917467:NJP917469 MZP917467:MZT917469 MPT917467:MPX917469 MFX917467:MGB917469 LWB917467:LWF917469 LMF917467:LMJ917469 LCJ917467:LCN917469 KSN917467:KSR917469 KIR917467:KIV917469 JYV917467:JYZ917469 JOZ917467:JPD917469 JFD917467:JFH917469 IVH917467:IVL917469 ILL917467:ILP917469 IBP917467:IBT917469 HRT917467:HRX917469 HHX917467:HIB917469 GYB917467:GYF917469 GOF917467:GOJ917469 GEJ917467:GEN917469 FUN917467:FUR917469 FKR917467:FKV917469 FAV917467:FAZ917469 EQZ917467:ERD917469 EHD917467:EHH917469 DXH917467:DXL917469 DNL917467:DNP917469 DDP917467:DDT917469 CTT917467:CTX917469 CJX917467:CKB917469 CAB917467:CAF917469 BQF917467:BQJ917469 BGJ917467:BGN917469 AWN917467:AWR917469 AMR917467:AMV917469 ACV917467:ACZ917469 SZ917467:TD917469 JD917467:JH917469 WVP851931:WVT851933 WLT851931:WLX851933 WBX851931:WCB851933 VSB851931:VSF851933 VIF851931:VIJ851933 UYJ851931:UYN851933 UON851931:UOR851933 UER851931:UEV851933 TUV851931:TUZ851933 TKZ851931:TLD851933 TBD851931:TBH851933 SRH851931:SRL851933 SHL851931:SHP851933 RXP851931:RXT851933 RNT851931:RNX851933 RDX851931:REB851933 QUB851931:QUF851933 QKF851931:QKJ851933 QAJ851931:QAN851933 PQN851931:PQR851933 PGR851931:PGV851933 OWV851931:OWZ851933 OMZ851931:OND851933 ODD851931:ODH851933 NTH851931:NTL851933 NJL851931:NJP851933 MZP851931:MZT851933 MPT851931:MPX851933 MFX851931:MGB851933 LWB851931:LWF851933 LMF851931:LMJ851933 LCJ851931:LCN851933 KSN851931:KSR851933 KIR851931:KIV851933 JYV851931:JYZ851933 JOZ851931:JPD851933 JFD851931:JFH851933 IVH851931:IVL851933 ILL851931:ILP851933 IBP851931:IBT851933 HRT851931:HRX851933 HHX851931:HIB851933 GYB851931:GYF851933 GOF851931:GOJ851933 GEJ851931:GEN851933 FUN851931:FUR851933 FKR851931:FKV851933 FAV851931:FAZ851933 EQZ851931:ERD851933 EHD851931:EHH851933 DXH851931:DXL851933 DNL851931:DNP851933 DDP851931:DDT851933 CTT851931:CTX851933 CJX851931:CKB851933 CAB851931:CAF851933 BQF851931:BQJ851933 BGJ851931:BGN851933 AWN851931:AWR851933 AMR851931:AMV851933 ACV851931:ACZ851933 SZ851931:TD851933 JD851931:JH851933 WVP786395:WVT786397 WLT786395:WLX786397 WBX786395:WCB786397 VSB786395:VSF786397 VIF786395:VIJ786397 UYJ786395:UYN786397 UON786395:UOR786397 UER786395:UEV786397 TUV786395:TUZ786397 TKZ786395:TLD786397 TBD786395:TBH786397 SRH786395:SRL786397 SHL786395:SHP786397 RXP786395:RXT786397 RNT786395:RNX786397 RDX786395:REB786397 QUB786395:QUF786397 QKF786395:QKJ786397 QAJ786395:QAN786397 PQN786395:PQR786397 PGR786395:PGV786397 OWV786395:OWZ786397 OMZ786395:OND786397 ODD786395:ODH786397 NTH786395:NTL786397 NJL786395:NJP786397 MZP786395:MZT786397 MPT786395:MPX786397 MFX786395:MGB786397 LWB786395:LWF786397 LMF786395:LMJ786397 LCJ786395:LCN786397 KSN786395:KSR786397 KIR786395:KIV786397 JYV786395:JYZ786397 JOZ786395:JPD786397 JFD786395:JFH786397 IVH786395:IVL786397 ILL786395:ILP786397 IBP786395:IBT786397 HRT786395:HRX786397 HHX786395:HIB786397 GYB786395:GYF786397 GOF786395:GOJ786397 GEJ786395:GEN786397 FUN786395:FUR786397 FKR786395:FKV786397 FAV786395:FAZ786397 EQZ786395:ERD786397 EHD786395:EHH786397 DXH786395:DXL786397 DNL786395:DNP786397 DDP786395:DDT786397 CTT786395:CTX786397 CJX786395:CKB786397 CAB786395:CAF786397 BQF786395:BQJ786397 BGJ786395:BGN786397 AWN786395:AWR786397 AMR786395:AMV786397 ACV786395:ACZ786397 SZ786395:TD786397 JD786395:JH786397 WVP720859:WVT720861 WLT720859:WLX720861 WBX720859:WCB720861 VSB720859:VSF720861 VIF720859:VIJ720861 UYJ720859:UYN720861 UON720859:UOR720861 UER720859:UEV720861 TUV720859:TUZ720861 TKZ720859:TLD720861 TBD720859:TBH720861 SRH720859:SRL720861 SHL720859:SHP720861 RXP720859:RXT720861 RNT720859:RNX720861 RDX720859:REB720861 QUB720859:QUF720861 QKF720859:QKJ720861 QAJ720859:QAN720861 PQN720859:PQR720861 PGR720859:PGV720861 OWV720859:OWZ720861 OMZ720859:OND720861 ODD720859:ODH720861 NTH720859:NTL720861 NJL720859:NJP720861 MZP720859:MZT720861 MPT720859:MPX720861 MFX720859:MGB720861 LWB720859:LWF720861 LMF720859:LMJ720861 LCJ720859:LCN720861 KSN720859:KSR720861 KIR720859:KIV720861 JYV720859:JYZ720861 JOZ720859:JPD720861 JFD720859:JFH720861 IVH720859:IVL720861 ILL720859:ILP720861 IBP720859:IBT720861 HRT720859:HRX720861 HHX720859:HIB720861 GYB720859:GYF720861 GOF720859:GOJ720861 GEJ720859:GEN720861 FUN720859:FUR720861 FKR720859:FKV720861 FAV720859:FAZ720861 EQZ720859:ERD720861 EHD720859:EHH720861 DXH720859:DXL720861 DNL720859:DNP720861 DDP720859:DDT720861 CTT720859:CTX720861 CJX720859:CKB720861 CAB720859:CAF720861 BQF720859:BQJ720861 BGJ720859:BGN720861 AWN720859:AWR720861 AMR720859:AMV720861 ACV720859:ACZ720861 SZ720859:TD720861 JD720859:JH720861 WVP655323:WVT655325 WLT655323:WLX655325 WBX655323:WCB655325 VSB655323:VSF655325 VIF655323:VIJ655325 UYJ655323:UYN655325 UON655323:UOR655325 UER655323:UEV655325 TUV655323:TUZ655325 TKZ655323:TLD655325 TBD655323:TBH655325 SRH655323:SRL655325 SHL655323:SHP655325 RXP655323:RXT655325 RNT655323:RNX655325 RDX655323:REB655325 QUB655323:QUF655325 QKF655323:QKJ655325 QAJ655323:QAN655325 PQN655323:PQR655325 PGR655323:PGV655325 OWV655323:OWZ655325 OMZ655323:OND655325 ODD655323:ODH655325 NTH655323:NTL655325 NJL655323:NJP655325 MZP655323:MZT655325 MPT655323:MPX655325 MFX655323:MGB655325 LWB655323:LWF655325 LMF655323:LMJ655325 LCJ655323:LCN655325 KSN655323:KSR655325 KIR655323:KIV655325 JYV655323:JYZ655325 JOZ655323:JPD655325 JFD655323:JFH655325 IVH655323:IVL655325 ILL655323:ILP655325 IBP655323:IBT655325 HRT655323:HRX655325 HHX655323:HIB655325 GYB655323:GYF655325 GOF655323:GOJ655325 GEJ655323:GEN655325 FUN655323:FUR655325 FKR655323:FKV655325 FAV655323:FAZ655325 EQZ655323:ERD655325 EHD655323:EHH655325 DXH655323:DXL655325 DNL655323:DNP655325 DDP655323:DDT655325 CTT655323:CTX655325 CJX655323:CKB655325 CAB655323:CAF655325 BQF655323:BQJ655325 BGJ655323:BGN655325 AWN655323:AWR655325 AMR655323:AMV655325 ACV655323:ACZ655325 SZ655323:TD655325 JD655323:JH655325 WVP589787:WVT589789 WLT589787:WLX589789 WBX589787:WCB589789 VSB589787:VSF589789 VIF589787:VIJ589789 UYJ589787:UYN589789 UON589787:UOR589789 UER589787:UEV589789 TUV589787:TUZ589789 TKZ589787:TLD589789 TBD589787:TBH589789 SRH589787:SRL589789 SHL589787:SHP589789 RXP589787:RXT589789 RNT589787:RNX589789 RDX589787:REB589789 QUB589787:QUF589789 QKF589787:QKJ589789 QAJ589787:QAN589789 PQN589787:PQR589789 PGR589787:PGV589789 OWV589787:OWZ589789 OMZ589787:OND589789 ODD589787:ODH589789 NTH589787:NTL589789 NJL589787:NJP589789 MZP589787:MZT589789 MPT589787:MPX589789 MFX589787:MGB589789 LWB589787:LWF589789 LMF589787:LMJ589789 LCJ589787:LCN589789 KSN589787:KSR589789 KIR589787:KIV589789 JYV589787:JYZ589789 JOZ589787:JPD589789 JFD589787:JFH589789 IVH589787:IVL589789 ILL589787:ILP589789 IBP589787:IBT589789 HRT589787:HRX589789 HHX589787:HIB589789 GYB589787:GYF589789 GOF589787:GOJ589789 GEJ589787:GEN589789 FUN589787:FUR589789 FKR589787:FKV589789 FAV589787:FAZ589789 EQZ589787:ERD589789 EHD589787:EHH589789 DXH589787:DXL589789 DNL589787:DNP589789 DDP589787:DDT589789 CTT589787:CTX589789 CJX589787:CKB589789 CAB589787:CAF589789 BQF589787:BQJ589789 BGJ589787:BGN589789 AWN589787:AWR589789 AMR589787:AMV589789 ACV589787:ACZ589789 SZ589787:TD589789 JD589787:JH589789 WVP524251:WVT524253 WLT524251:WLX524253 WBX524251:WCB524253 VSB524251:VSF524253 VIF524251:VIJ524253 UYJ524251:UYN524253 UON524251:UOR524253 UER524251:UEV524253 TUV524251:TUZ524253 TKZ524251:TLD524253 TBD524251:TBH524253 SRH524251:SRL524253 SHL524251:SHP524253 RXP524251:RXT524253 RNT524251:RNX524253 RDX524251:REB524253 QUB524251:QUF524253 QKF524251:QKJ524253 QAJ524251:QAN524253 PQN524251:PQR524253 PGR524251:PGV524253 OWV524251:OWZ524253 OMZ524251:OND524253 ODD524251:ODH524253 NTH524251:NTL524253 NJL524251:NJP524253 MZP524251:MZT524253 MPT524251:MPX524253 MFX524251:MGB524253 LWB524251:LWF524253 LMF524251:LMJ524253 LCJ524251:LCN524253 KSN524251:KSR524253 KIR524251:KIV524253 JYV524251:JYZ524253 JOZ524251:JPD524253 JFD524251:JFH524253 IVH524251:IVL524253 ILL524251:ILP524253 IBP524251:IBT524253 HRT524251:HRX524253 HHX524251:HIB524253 GYB524251:GYF524253 GOF524251:GOJ524253 GEJ524251:GEN524253 FUN524251:FUR524253 FKR524251:FKV524253 FAV524251:FAZ524253 EQZ524251:ERD524253 EHD524251:EHH524253 DXH524251:DXL524253 DNL524251:DNP524253 DDP524251:DDT524253 CTT524251:CTX524253 CJX524251:CKB524253 CAB524251:CAF524253 BQF524251:BQJ524253 BGJ524251:BGN524253 AWN524251:AWR524253 AMR524251:AMV524253 ACV524251:ACZ524253 SZ524251:TD524253 JD524251:JH524253 WVP458715:WVT458717 WLT458715:WLX458717 WBX458715:WCB458717 VSB458715:VSF458717 VIF458715:VIJ458717 UYJ458715:UYN458717 UON458715:UOR458717 UER458715:UEV458717 TUV458715:TUZ458717 TKZ458715:TLD458717 TBD458715:TBH458717 SRH458715:SRL458717 SHL458715:SHP458717 RXP458715:RXT458717 RNT458715:RNX458717 RDX458715:REB458717 QUB458715:QUF458717 QKF458715:QKJ458717 QAJ458715:QAN458717 PQN458715:PQR458717 PGR458715:PGV458717 OWV458715:OWZ458717 OMZ458715:OND458717 ODD458715:ODH458717 NTH458715:NTL458717 NJL458715:NJP458717 MZP458715:MZT458717 MPT458715:MPX458717 MFX458715:MGB458717 LWB458715:LWF458717 LMF458715:LMJ458717 LCJ458715:LCN458717 KSN458715:KSR458717 KIR458715:KIV458717 JYV458715:JYZ458717 JOZ458715:JPD458717 JFD458715:JFH458717 IVH458715:IVL458717 ILL458715:ILP458717 IBP458715:IBT458717 HRT458715:HRX458717 HHX458715:HIB458717 GYB458715:GYF458717 GOF458715:GOJ458717 GEJ458715:GEN458717 FUN458715:FUR458717 FKR458715:FKV458717 FAV458715:FAZ458717 EQZ458715:ERD458717 EHD458715:EHH458717 DXH458715:DXL458717 DNL458715:DNP458717 DDP458715:DDT458717 CTT458715:CTX458717 CJX458715:CKB458717 CAB458715:CAF458717 BQF458715:BQJ458717 BGJ458715:BGN458717 AWN458715:AWR458717 AMR458715:AMV458717 ACV458715:ACZ458717 SZ458715:TD458717 JD458715:JH458717 WVP393179:WVT393181 WLT393179:WLX393181 WBX393179:WCB393181 VSB393179:VSF393181 VIF393179:VIJ393181 UYJ393179:UYN393181 UON393179:UOR393181 UER393179:UEV393181 TUV393179:TUZ393181 TKZ393179:TLD393181 TBD393179:TBH393181 SRH393179:SRL393181 SHL393179:SHP393181 RXP393179:RXT393181 RNT393179:RNX393181 RDX393179:REB393181 QUB393179:QUF393181 QKF393179:QKJ393181 QAJ393179:QAN393181 PQN393179:PQR393181 PGR393179:PGV393181 OWV393179:OWZ393181 OMZ393179:OND393181 ODD393179:ODH393181 NTH393179:NTL393181 NJL393179:NJP393181 MZP393179:MZT393181 MPT393179:MPX393181 MFX393179:MGB393181 LWB393179:LWF393181 LMF393179:LMJ393181 LCJ393179:LCN393181 KSN393179:KSR393181 KIR393179:KIV393181 JYV393179:JYZ393181 JOZ393179:JPD393181 JFD393179:JFH393181 IVH393179:IVL393181 ILL393179:ILP393181 IBP393179:IBT393181 HRT393179:HRX393181 HHX393179:HIB393181 GYB393179:GYF393181 GOF393179:GOJ393181 GEJ393179:GEN393181 FUN393179:FUR393181 FKR393179:FKV393181 FAV393179:FAZ393181 EQZ393179:ERD393181 EHD393179:EHH393181 DXH393179:DXL393181 DNL393179:DNP393181 DDP393179:DDT393181 CTT393179:CTX393181 CJX393179:CKB393181 CAB393179:CAF393181 BQF393179:BQJ393181 BGJ393179:BGN393181 AWN393179:AWR393181 AMR393179:AMV393181 ACV393179:ACZ393181 SZ393179:TD393181 JD393179:JH393181 WVP327643:WVT327645 WLT327643:WLX327645 WBX327643:WCB327645 VSB327643:VSF327645 VIF327643:VIJ327645 UYJ327643:UYN327645 UON327643:UOR327645 UER327643:UEV327645 TUV327643:TUZ327645 TKZ327643:TLD327645 TBD327643:TBH327645 SRH327643:SRL327645 SHL327643:SHP327645 RXP327643:RXT327645 RNT327643:RNX327645 RDX327643:REB327645 QUB327643:QUF327645 QKF327643:QKJ327645 QAJ327643:QAN327645 PQN327643:PQR327645 PGR327643:PGV327645 OWV327643:OWZ327645 OMZ327643:OND327645 ODD327643:ODH327645 NTH327643:NTL327645 NJL327643:NJP327645 MZP327643:MZT327645 MPT327643:MPX327645 MFX327643:MGB327645 LWB327643:LWF327645 LMF327643:LMJ327645 LCJ327643:LCN327645 KSN327643:KSR327645 KIR327643:KIV327645 JYV327643:JYZ327645 JOZ327643:JPD327645 JFD327643:JFH327645 IVH327643:IVL327645 ILL327643:ILP327645 IBP327643:IBT327645 HRT327643:HRX327645 HHX327643:HIB327645 GYB327643:GYF327645 GOF327643:GOJ327645 GEJ327643:GEN327645 FUN327643:FUR327645 FKR327643:FKV327645 FAV327643:FAZ327645 EQZ327643:ERD327645 EHD327643:EHH327645 DXH327643:DXL327645 DNL327643:DNP327645 DDP327643:DDT327645 CTT327643:CTX327645 CJX327643:CKB327645 CAB327643:CAF327645 BQF327643:BQJ327645 BGJ327643:BGN327645 AWN327643:AWR327645 AMR327643:AMV327645 ACV327643:ACZ327645 SZ327643:TD327645 JD327643:JH327645 WVP262107:WVT262109 WLT262107:WLX262109 WBX262107:WCB262109 VSB262107:VSF262109 VIF262107:VIJ262109 UYJ262107:UYN262109 UON262107:UOR262109 UER262107:UEV262109 TUV262107:TUZ262109 TKZ262107:TLD262109 TBD262107:TBH262109 SRH262107:SRL262109 SHL262107:SHP262109 RXP262107:RXT262109 RNT262107:RNX262109 RDX262107:REB262109 QUB262107:QUF262109 QKF262107:QKJ262109 QAJ262107:QAN262109 PQN262107:PQR262109 PGR262107:PGV262109 OWV262107:OWZ262109 OMZ262107:OND262109 ODD262107:ODH262109 NTH262107:NTL262109 NJL262107:NJP262109 MZP262107:MZT262109 MPT262107:MPX262109 MFX262107:MGB262109 LWB262107:LWF262109 LMF262107:LMJ262109 LCJ262107:LCN262109 KSN262107:KSR262109 KIR262107:KIV262109 JYV262107:JYZ262109 JOZ262107:JPD262109 JFD262107:JFH262109 IVH262107:IVL262109 ILL262107:ILP262109 IBP262107:IBT262109 HRT262107:HRX262109 HHX262107:HIB262109 GYB262107:GYF262109 GOF262107:GOJ262109 GEJ262107:GEN262109 FUN262107:FUR262109 FKR262107:FKV262109 FAV262107:FAZ262109 EQZ262107:ERD262109 EHD262107:EHH262109 DXH262107:DXL262109 DNL262107:DNP262109 DDP262107:DDT262109 CTT262107:CTX262109 CJX262107:CKB262109 CAB262107:CAF262109 BQF262107:BQJ262109 BGJ262107:BGN262109 AWN262107:AWR262109 AMR262107:AMV262109 ACV262107:ACZ262109 SZ262107:TD262109 JD262107:JH262109 WVP196571:WVT196573 WLT196571:WLX196573 WBX196571:WCB196573 VSB196571:VSF196573 VIF196571:VIJ196573 UYJ196571:UYN196573 UON196571:UOR196573 UER196571:UEV196573 TUV196571:TUZ196573 TKZ196571:TLD196573 TBD196571:TBH196573 SRH196571:SRL196573 SHL196571:SHP196573 RXP196571:RXT196573 RNT196571:RNX196573 RDX196571:REB196573 QUB196571:QUF196573 QKF196571:QKJ196573 QAJ196571:QAN196573 PQN196571:PQR196573 PGR196571:PGV196573 OWV196571:OWZ196573 OMZ196571:OND196573 ODD196571:ODH196573 NTH196571:NTL196573 NJL196571:NJP196573 MZP196571:MZT196573 MPT196571:MPX196573 MFX196571:MGB196573 LWB196571:LWF196573 LMF196571:LMJ196573 LCJ196571:LCN196573 KSN196571:KSR196573 KIR196571:KIV196573 JYV196571:JYZ196573 JOZ196571:JPD196573 JFD196571:JFH196573 IVH196571:IVL196573 ILL196571:ILP196573 IBP196571:IBT196573 HRT196571:HRX196573 HHX196571:HIB196573 GYB196571:GYF196573 GOF196571:GOJ196573 GEJ196571:GEN196573 FUN196571:FUR196573 FKR196571:FKV196573 FAV196571:FAZ196573 EQZ196571:ERD196573 EHD196571:EHH196573 DXH196571:DXL196573 DNL196571:DNP196573 DDP196571:DDT196573 CTT196571:CTX196573 CJX196571:CKB196573 CAB196571:CAF196573 BQF196571:BQJ196573 BGJ196571:BGN196573 AWN196571:AWR196573 AMR196571:AMV196573 ACV196571:ACZ196573 SZ196571:TD196573 JD196571:JH196573 WVP131035:WVT131037 WLT131035:WLX131037 WBX131035:WCB131037 VSB131035:VSF131037 VIF131035:VIJ131037 UYJ131035:UYN131037 UON131035:UOR131037 UER131035:UEV131037 TUV131035:TUZ131037 TKZ131035:TLD131037 TBD131035:TBH131037 SRH131035:SRL131037 SHL131035:SHP131037 RXP131035:RXT131037 RNT131035:RNX131037 RDX131035:REB131037 QUB131035:QUF131037 QKF131035:QKJ131037 QAJ131035:QAN131037 PQN131035:PQR131037 PGR131035:PGV131037 OWV131035:OWZ131037 OMZ131035:OND131037 ODD131035:ODH131037 NTH131035:NTL131037 NJL131035:NJP131037 MZP131035:MZT131037 MPT131035:MPX131037 MFX131035:MGB131037 LWB131035:LWF131037 LMF131035:LMJ131037 LCJ131035:LCN131037 KSN131035:KSR131037 KIR131035:KIV131037 JYV131035:JYZ131037 JOZ131035:JPD131037 JFD131035:JFH131037 IVH131035:IVL131037 ILL131035:ILP131037 IBP131035:IBT131037 HRT131035:HRX131037 HHX131035:HIB131037 GYB131035:GYF131037 GOF131035:GOJ131037 GEJ131035:GEN131037 FUN131035:FUR131037 FKR131035:FKV131037 FAV131035:FAZ131037 EQZ131035:ERD131037 EHD131035:EHH131037 DXH131035:DXL131037 DNL131035:DNP131037 DDP131035:DDT131037 CTT131035:CTX131037 CJX131035:CKB131037 CAB131035:CAF131037 BQF131035:BQJ131037 BGJ131035:BGN131037 AWN131035:AWR131037 AMR131035:AMV131037 ACV131035:ACZ131037 SZ131035:TD131037 JD131035:JH131037 WVP65499:WVT65501 WLT65499:WLX65501 WBX65499:WCB65501 VSB65499:VSF65501 VIF65499:VIJ65501 UYJ65499:UYN65501 UON65499:UOR65501 UER65499:UEV65501 TUV65499:TUZ65501 TKZ65499:TLD65501 TBD65499:TBH65501 SRH65499:SRL65501 SHL65499:SHP65501 RXP65499:RXT65501 RNT65499:RNX65501 RDX65499:REB65501 QUB65499:QUF65501 QKF65499:QKJ65501 QAJ65499:QAN65501 PQN65499:PQR65501 PGR65499:PGV65501 OWV65499:OWZ65501 OMZ65499:OND65501 ODD65499:ODH65501 NTH65499:NTL65501 NJL65499:NJP65501 MZP65499:MZT65501 MPT65499:MPX65501 MFX65499:MGB65501 LWB65499:LWF65501 LMF65499:LMJ65501 LCJ65499:LCN65501 KSN65499:KSR65501 KIR65499:KIV65501 JYV65499:JYZ65501 JOZ65499:JPD65501 JFD65499:JFH65501 IVH65499:IVL65501 ILL65499:ILP65501 IBP65499:IBT65501 HRT65499:HRX65501 HHX65499:HIB65501 GYB65499:GYF65501 GOF65499:GOJ65501 GEJ65499:GEN65501 FUN65499:FUR65501 FKR65499:FKV65501 FAV65499:FAZ65501 EQZ65499:ERD65501 EHD65499:EHH65501 DXH65499:DXL65501 DNL65499:DNP65501 DDP65499:DDT65501 CTT65499:CTX65501 CJX65499:CKB65501 CAB65499:CAF65501 BQF65499:BQJ65501 BGJ65499:BGN65501 AWN65499:AWR65501 AMR65499:AMV65501 ACV65499:ACZ65501 SZ65499:TD65501 JD65499:JH65501 AE983003:AF983005 AE917467:AF917469 AE851931:AF851933 AE786395:AF786397 AE720859:AF720861 AE655323:AF655325 AE589787:AF589789 AE524251:AF524253 AE458715:AF458717 AE393179:AF393181 AE327643:AF327645 AE262107:AF262109 AE196571:AF196573 AE131035:AF131037 AE65499:AF65501 WVP17:WVT17 JD17:JH17 SZ17:TD17 ACV17:ACZ17 AMR17:AMV17 AWN17:AWR17 BGJ17:BGN17 BQF17:BQJ17 CAB17:CAF17 CJX17:CKB17 CTT17:CTX17 DDP17:DDT17 DNL17:DNP17 DXH17:DXL17 EHD17:EHH17 EQZ17:ERD17 FAV17:FAZ17 FKR17:FKV17 FUN17:FUR17 GEJ17:GEN17 GOF17:GOJ17 GYB17:GYF17 HHX17:HIB17 HRT17:HRX17 IBP17:IBT17 ILL17:ILP17 IVH17:IVL17 JFD17:JFH17 JOZ17:JPD17 JYV17:JYZ17 KIR17:KIV17 KSN17:KSR17 LCJ17:LCN17 LMF17:LMJ17 LWB17:LWF17 MFX17:MGB17 MPT17:MPX17 MZP17:MZT17 NJL17:NJP17 NTH17:NTL17 ODD17:ODH17 OMZ17:OND17 OWV17:OWZ17 PGR17:PGV17 PQN17:PQR17 QAJ17:QAN17 QKF17:QKJ17 QUB17:QUF17 RDX17:REB17 RNT17:RNX17 RXP17:RXT17 SHL17:SHP17 SRH17:SRL17 TBD17:TBH17 TKZ17:TLD17 TUV17:TUZ17 UER17:UEV17 UON17:UOR17 UYJ17:UYN17 VIF17:VIJ17 VSB17:VSF17 WBX17:WCB17 WLT17:WLX17" xr:uid="{F3794CA8-8AB2-4189-9115-70C209165681}">
      <formula1>0</formula1>
      <formula2>999</formula2>
    </dataValidation>
  </dataValidations>
  <printOptions horizontalCentered="1"/>
  <pageMargins left="0.19685039370078741" right="0.19685039370078741" top="0.35433070866141736" bottom="0.35433070866141736" header="0.31496062992125984" footer="0.31496062992125984"/>
  <pageSetup paperSize="9" scale="92" orientation="portrait" horizontalDpi="4294967293" verticalDpi="0" r:id="rId1"/>
  <rowBreaks count="1" manualBreakCount="1">
    <brk id="72" max="3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85E3D-64F7-4E8F-AF8E-03623E5A2E1C}">
  <sheetPr codeName="Sheet5">
    <tabColor rgb="FFFFC000"/>
  </sheetPr>
  <dimension ref="B1:R48"/>
  <sheetViews>
    <sheetView workbookViewId="0">
      <selection activeCell="H18" sqref="H18"/>
    </sheetView>
  </sheetViews>
  <sheetFormatPr defaultColWidth="9" defaultRowHeight="18"/>
  <cols>
    <col min="1" max="1" width="0.8984375" style="2" customWidth="1"/>
    <col min="2" max="2" width="9" style="2"/>
    <col min="3" max="3" width="0.8984375" style="2" customWidth="1"/>
    <col min="4" max="4" width="9" style="2"/>
    <col min="5" max="5" width="15.8984375" style="2" bestFit="1" customWidth="1"/>
    <col min="6" max="6" width="16.5" style="2" bestFit="1" customWidth="1"/>
    <col min="7" max="7" width="15.3984375" style="2" bestFit="1" customWidth="1"/>
    <col min="8" max="8" width="15.3984375" style="2" customWidth="1"/>
    <col min="9" max="9" width="0.8984375" style="2" customWidth="1"/>
    <col min="10" max="10" width="9" style="2"/>
    <col min="11" max="11" width="15.8984375" style="2" bestFit="1" customWidth="1"/>
    <col min="12" max="12" width="16.5" style="2" bestFit="1" customWidth="1"/>
    <col min="13" max="13" width="15.3984375" style="2" bestFit="1" customWidth="1"/>
    <col min="14" max="14" width="15.3984375" style="2" customWidth="1"/>
    <col min="15" max="15" width="0.8984375" style="2" customWidth="1"/>
    <col min="16" max="16" width="16.5" style="2" bestFit="1" customWidth="1"/>
    <col min="17" max="17" width="9" style="2"/>
    <col min="18" max="18" width="15.8984375" style="2" bestFit="1" customWidth="1"/>
    <col min="19" max="20" width="9" style="2"/>
    <col min="21" max="21" width="9" style="2" customWidth="1"/>
    <col min="22" max="16384" width="9" style="2"/>
  </cols>
  <sheetData>
    <row r="1" spans="2:18">
      <c r="B1" s="7" t="s">
        <v>90</v>
      </c>
      <c r="D1" s="6" t="s">
        <v>90</v>
      </c>
      <c r="E1" s="71">
        <f>$P$2</f>
        <v>41548</v>
      </c>
      <c r="F1" s="71">
        <f>$P$3</f>
        <v>42095</v>
      </c>
      <c r="G1" s="71">
        <f>$P$4</f>
        <v>43191</v>
      </c>
      <c r="H1" s="71">
        <f>$P$5</f>
        <v>45383</v>
      </c>
      <c r="J1" s="6" t="s">
        <v>90</v>
      </c>
      <c r="K1" s="71">
        <f>$P$2</f>
        <v>41548</v>
      </c>
      <c r="L1" s="71">
        <f>$P$3</f>
        <v>42095</v>
      </c>
      <c r="M1" s="71">
        <f>$P$4</f>
        <v>43191</v>
      </c>
      <c r="N1" s="71">
        <f>$P$5</f>
        <v>45383</v>
      </c>
    </row>
    <row r="2" spans="2:18">
      <c r="B2" s="1"/>
      <c r="D2" s="4">
        <v>31</v>
      </c>
      <c r="E2" s="70">
        <v>18</v>
      </c>
      <c r="F2" s="70">
        <v>19</v>
      </c>
      <c r="G2" s="70">
        <v>19</v>
      </c>
      <c r="H2" s="70">
        <v>19</v>
      </c>
      <c r="J2" s="4">
        <v>31</v>
      </c>
      <c r="K2" s="70">
        <v>89</v>
      </c>
      <c r="L2" s="70">
        <v>79</v>
      </c>
      <c r="M2" s="70">
        <v>62</v>
      </c>
      <c r="N2" s="70">
        <v>34</v>
      </c>
      <c r="O2" s="5"/>
      <c r="P2" s="69">
        <v>41548</v>
      </c>
      <c r="Q2" s="4" t="s">
        <v>136</v>
      </c>
      <c r="R2" s="69">
        <v>42094</v>
      </c>
    </row>
    <row r="3" spans="2:18">
      <c r="B3" s="3">
        <v>31</v>
      </c>
      <c r="D3" s="4">
        <v>32</v>
      </c>
      <c r="E3" s="70">
        <v>20</v>
      </c>
      <c r="F3" s="70">
        <v>20</v>
      </c>
      <c r="G3" s="70">
        <v>19</v>
      </c>
      <c r="H3" s="70">
        <v>19</v>
      </c>
      <c r="J3" s="4">
        <v>32</v>
      </c>
      <c r="K3" s="70">
        <v>16</v>
      </c>
      <c r="L3" s="70">
        <v>11</v>
      </c>
      <c r="M3" s="70">
        <v>11</v>
      </c>
      <c r="N3" s="70">
        <v>11</v>
      </c>
      <c r="O3" s="5"/>
      <c r="P3" s="69">
        <v>42095</v>
      </c>
      <c r="Q3" s="4" t="s">
        <v>137</v>
      </c>
      <c r="R3" s="69">
        <v>43190</v>
      </c>
    </row>
    <row r="4" spans="2:18">
      <c r="B4" s="3">
        <v>32</v>
      </c>
      <c r="D4" s="4">
        <v>33</v>
      </c>
      <c r="E4" s="70">
        <v>18</v>
      </c>
      <c r="F4" s="70">
        <v>18</v>
      </c>
      <c r="G4" s="70">
        <v>17</v>
      </c>
      <c r="H4" s="70">
        <v>17</v>
      </c>
      <c r="J4" s="4">
        <v>33</v>
      </c>
      <c r="K4" s="70">
        <v>10</v>
      </c>
      <c r="L4" s="70">
        <v>9</v>
      </c>
      <c r="M4" s="70">
        <v>9</v>
      </c>
      <c r="N4" s="70">
        <v>9</v>
      </c>
      <c r="O4" s="5"/>
      <c r="P4" s="69">
        <v>43191</v>
      </c>
      <c r="Q4" s="4" t="s">
        <v>138</v>
      </c>
      <c r="R4" s="69">
        <v>45382</v>
      </c>
    </row>
    <row r="5" spans="2:18">
      <c r="B5" s="3">
        <v>33</v>
      </c>
      <c r="D5" s="4">
        <v>34</v>
      </c>
      <c r="E5" s="70">
        <v>23</v>
      </c>
      <c r="F5" s="70">
        <v>25</v>
      </c>
      <c r="G5" s="70">
        <v>24</v>
      </c>
      <c r="H5" s="70">
        <v>19</v>
      </c>
      <c r="J5" s="4">
        <v>34</v>
      </c>
      <c r="K5" s="70">
        <v>17</v>
      </c>
      <c r="L5" s="70">
        <v>9.5</v>
      </c>
      <c r="M5" s="70">
        <v>9</v>
      </c>
      <c r="N5" s="70">
        <v>9</v>
      </c>
      <c r="O5" s="5"/>
      <c r="P5" s="69">
        <v>45383</v>
      </c>
      <c r="Q5" s="4" t="s">
        <v>139</v>
      </c>
      <c r="R5" s="69"/>
    </row>
    <row r="6" spans="2:18">
      <c r="B6" s="3">
        <v>34</v>
      </c>
      <c r="D6" s="4">
        <v>35</v>
      </c>
      <c r="E6" s="70">
        <v>21</v>
      </c>
      <c r="F6" s="70">
        <v>23</v>
      </c>
      <c r="G6" s="70">
        <v>23</v>
      </c>
      <c r="H6" s="70">
        <v>23</v>
      </c>
      <c r="J6" s="4">
        <v>35</v>
      </c>
      <c r="K6" s="70">
        <v>13</v>
      </c>
      <c r="L6" s="70">
        <v>11</v>
      </c>
      <c r="M6" s="70">
        <v>9.5</v>
      </c>
      <c r="N6" s="70">
        <v>9.5</v>
      </c>
      <c r="O6" s="5"/>
      <c r="P6" s="5"/>
      <c r="Q6" s="5"/>
    </row>
    <row r="7" spans="2:18">
      <c r="B7" s="3">
        <v>35</v>
      </c>
      <c r="D7" s="4">
        <v>38</v>
      </c>
      <c r="E7" s="70">
        <v>22</v>
      </c>
      <c r="F7" s="70">
        <v>23</v>
      </c>
      <c r="G7" s="70">
        <v>23</v>
      </c>
      <c r="H7" s="70">
        <v>23</v>
      </c>
      <c r="J7" s="4">
        <v>38</v>
      </c>
      <c r="K7" s="70">
        <v>15</v>
      </c>
      <c r="L7" s="70">
        <v>15</v>
      </c>
      <c r="M7" s="70">
        <v>12</v>
      </c>
      <c r="N7" s="70">
        <v>12</v>
      </c>
      <c r="O7" s="5"/>
      <c r="P7" s="5"/>
      <c r="Q7" s="5"/>
    </row>
    <row r="8" spans="2:18">
      <c r="B8" s="3" t="s">
        <v>131</v>
      </c>
      <c r="D8" s="4" t="s">
        <v>134</v>
      </c>
      <c r="E8" s="70">
        <v>38</v>
      </c>
      <c r="F8" s="70">
        <v>40</v>
      </c>
      <c r="G8" s="70">
        <v>38</v>
      </c>
      <c r="H8" s="70">
        <v>38</v>
      </c>
      <c r="J8" s="4" t="s">
        <v>131</v>
      </c>
      <c r="K8" s="70">
        <v>7.5</v>
      </c>
      <c r="L8" s="70">
        <v>6.5</v>
      </c>
      <c r="M8" s="70">
        <v>6.5</v>
      </c>
      <c r="N8" s="70">
        <v>6</v>
      </c>
      <c r="O8" s="5"/>
      <c r="P8" s="5"/>
      <c r="Q8" s="5"/>
    </row>
    <row r="9" spans="2:18">
      <c r="B9" s="3" t="s">
        <v>132</v>
      </c>
      <c r="D9" s="4" t="s">
        <v>135</v>
      </c>
      <c r="E9" s="70">
        <v>21</v>
      </c>
      <c r="F9" s="70">
        <v>22</v>
      </c>
      <c r="G9" s="70">
        <v>21</v>
      </c>
      <c r="H9" s="70">
        <v>21</v>
      </c>
      <c r="J9" s="4" t="s">
        <v>132</v>
      </c>
      <c r="K9" s="70">
        <v>7.5</v>
      </c>
      <c r="L9" s="70">
        <v>6.5</v>
      </c>
      <c r="M9" s="70">
        <v>6.5</v>
      </c>
      <c r="N9" s="70">
        <v>6</v>
      </c>
      <c r="O9" s="5"/>
      <c r="P9" s="5"/>
      <c r="Q9" s="5"/>
    </row>
    <row r="10" spans="2:18">
      <c r="B10" s="3">
        <v>37</v>
      </c>
      <c r="D10" s="4">
        <v>37</v>
      </c>
      <c r="E10" s="70">
        <v>23</v>
      </c>
      <c r="F10" s="70">
        <v>24</v>
      </c>
      <c r="G10" s="70">
        <v>24</v>
      </c>
      <c r="H10" s="70">
        <v>23</v>
      </c>
      <c r="J10" s="4">
        <v>37</v>
      </c>
      <c r="K10" s="70">
        <v>19</v>
      </c>
      <c r="L10" s="70">
        <v>17</v>
      </c>
      <c r="M10" s="70">
        <v>15</v>
      </c>
      <c r="N10" s="70">
        <v>15</v>
      </c>
    </row>
    <row r="11" spans="2:18">
      <c r="B11" s="3">
        <v>38</v>
      </c>
    </row>
    <row r="13" spans="2:18">
      <c r="G13" s="72"/>
      <c r="H13" s="73"/>
    </row>
    <row r="14" spans="2:18">
      <c r="G14" s="72"/>
      <c r="H14" s="73"/>
    </row>
    <row r="15" spans="2:18">
      <c r="G15" s="72"/>
      <c r="H15" s="73"/>
    </row>
    <row r="16" spans="2:18">
      <c r="G16" s="72"/>
      <c r="H16" s="73"/>
    </row>
    <row r="17" spans="7:8">
      <c r="G17" s="72"/>
      <c r="H17" s="73"/>
    </row>
    <row r="18" spans="7:8">
      <c r="G18" s="74"/>
      <c r="H18" s="73"/>
    </row>
    <row r="19" spans="7:8">
      <c r="G19" s="74"/>
      <c r="H19" s="73"/>
    </row>
    <row r="20" spans="7:8">
      <c r="G20" s="74"/>
      <c r="H20" s="73"/>
    </row>
    <row r="21" spans="7:8">
      <c r="G21" s="74"/>
      <c r="H21" s="73"/>
    </row>
    <row r="22" spans="7:8">
      <c r="G22" s="74"/>
      <c r="H22" s="73"/>
    </row>
    <row r="23" spans="7:8">
      <c r="G23" s="74"/>
      <c r="H23" s="73"/>
    </row>
    <row r="24" spans="7:8">
      <c r="G24" s="74"/>
      <c r="H24" s="73"/>
    </row>
    <row r="25" spans="7:8">
      <c r="G25" s="74"/>
      <c r="H25" s="73"/>
    </row>
    <row r="26" spans="7:8">
      <c r="G26" s="72"/>
      <c r="H26" s="73"/>
    </row>
    <row r="27" spans="7:8">
      <c r="G27" s="72"/>
      <c r="H27" s="75"/>
    </row>
    <row r="28" spans="7:8">
      <c r="G28" s="72"/>
      <c r="H28" s="73"/>
    </row>
    <row r="29" spans="7:8">
      <c r="G29" s="72"/>
      <c r="H29" s="73"/>
    </row>
    <row r="30" spans="7:8">
      <c r="G30" s="72"/>
      <c r="H30" s="73"/>
    </row>
    <row r="31" spans="7:8">
      <c r="G31" s="72"/>
      <c r="H31" s="73"/>
    </row>
    <row r="32" spans="7:8">
      <c r="G32" s="74"/>
      <c r="H32" s="75"/>
    </row>
    <row r="33" spans="7:8">
      <c r="G33" s="72"/>
      <c r="H33" s="73"/>
    </row>
    <row r="34" spans="7:8">
      <c r="H34" s="73"/>
    </row>
    <row r="35" spans="7:8">
      <c r="H35" s="73"/>
    </row>
    <row r="36" spans="7:8">
      <c r="H36" s="73"/>
    </row>
    <row r="37" spans="7:8">
      <c r="H37" s="75"/>
    </row>
    <row r="38" spans="7:8">
      <c r="H38" s="75"/>
    </row>
    <row r="39" spans="7:8">
      <c r="H39" s="75"/>
    </row>
    <row r="40" spans="7:8">
      <c r="H40" s="75"/>
    </row>
    <row r="41" spans="7:8">
      <c r="H41" s="75"/>
    </row>
    <row r="42" spans="7:8">
      <c r="H42" s="75"/>
    </row>
    <row r="43" spans="7:8">
      <c r="H43" s="75"/>
    </row>
    <row r="44" spans="7:8">
      <c r="H44" s="75"/>
    </row>
    <row r="45" spans="7:8">
      <c r="H45" s="73"/>
    </row>
    <row r="46" spans="7:8">
      <c r="H46" s="73"/>
    </row>
    <row r="47" spans="7:8">
      <c r="H47" s="73"/>
    </row>
    <row r="48" spans="7:8">
      <c r="H48" s="73"/>
    </row>
  </sheetData>
  <phoneticPr fontId="3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DB97D02BB12F474F9D538C5ECD660A48" ma:contentTypeVersion="12" ma:contentTypeDescription="新しいドキュメントを作成します。" ma:contentTypeScope="" ma:versionID="f01b96ea8465b194bb071a99a62d8b6d">
  <xsd:schema xmlns:xsd="http://www.w3.org/2001/XMLSchema" xmlns:xs="http://www.w3.org/2001/XMLSchema" xmlns:p="http://schemas.microsoft.com/office/2006/metadata/properties" xmlns:ns2="123cfb74-ac02-4d64-ac5d-0f25e4b2aa50" xmlns:ns3="d3173f22-fbb6-469e-8ebf-b2327761fe40" targetNamespace="http://schemas.microsoft.com/office/2006/metadata/properties" ma:root="true" ma:fieldsID="80d59607655184921bb1f1345755d89d" ns2:_="" ns3:_="">
    <xsd:import namespace="123cfb74-ac02-4d64-ac5d-0f25e4b2aa50"/>
    <xsd:import namespace="d3173f22-fbb6-469e-8ebf-b2327761fe4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3cfb74-ac02-4d64-ac5d-0f25e4b2aa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画像タグ" ma:readOnly="false" ma:fieldId="{5cf76f15-5ced-4ddc-b409-7134ff3c332f}" ma:taxonomyMulti="true" ma:sspId="7ec4c436-e001-4d09-9054-6abbac05512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4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173f22-fbb6-469e-8ebf-b2327761fe4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0e2d803f-dfe6-4b94-89a3-f1d5114daf18}" ma:internalName="TaxCatchAll" ma:showField="CatchAllData" ma:web="d3173f22-fbb6-469e-8ebf-b2327761fe4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0E1DC6F-491B-4D33-9DFD-1D25193FC3E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23cfb74-ac02-4d64-ac5d-0f25e4b2aa50"/>
    <ds:schemaRef ds:uri="d3173f22-fbb6-469e-8ebf-b2327761fe4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49CE0C6-B596-4A05-8B47-E442A920B80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入力フォーム</vt:lpstr>
      <vt:lpstr>総括表・賃金総額</vt:lpstr>
      <vt:lpstr>リスト</vt:lpstr>
      <vt:lpstr>総括表・賃金総額!Print_Area</vt:lpstr>
    </vt:vector>
  </TitlesOfParts>
  <Company>小牧商工会議所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一括有期報告書</dc:title>
  <dc:creator>小牧商工会議所</dc:creator>
  <cp:lastModifiedBy>小牧商工会議所</cp:lastModifiedBy>
  <cp:lastPrinted>2024-05-14T01:53:48Z</cp:lastPrinted>
  <dcterms:created xsi:type="dcterms:W3CDTF">2022-05-20T06:55:23Z</dcterms:created>
  <dcterms:modified xsi:type="dcterms:W3CDTF">2025-08-25T00:35:54Z</dcterms:modified>
</cp:coreProperties>
</file>